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omas\Desktop\Varenos_miesto_VVG\Kvietimu_planai\"/>
    </mc:Choice>
  </mc:AlternateContent>
  <xr:revisionPtr revIDLastSave="11" documentId="13_ncr:1_{026AC165-2A78-418D-B943-7322FC1884F7}" xr6:coauthVersionLast="47" xr6:coauthVersionMax="47" xr10:uidLastSave="{665A03C2-6A1F-4177-A470-0FF0DD3E33C0}"/>
  <bookViews>
    <workbookView xWindow="-108" yWindow="-108" windowWidth="23256" windowHeight="13896" firstSheet="1" activeTab="1" xr2:uid="{00000000-000D-0000-FFFF-FFFF00000000}"/>
  </bookViews>
  <sheets>
    <sheet name="Veiksmų patikra (2)" sheetId="5" r:id="rId1"/>
    <sheet name="Teiktinas planas VRM " sheetId="10" r:id="rId2"/>
  </sheets>
  <definedNames>
    <definedName name="_xlnm._FilterDatabase" localSheetId="1" hidden="1">'Teiktinas planas VRM '!$C$7:$X$38</definedName>
    <definedName name="_xlnm.Print_Area" localSheetId="1">'Teiktinas planas VRM '!$A$1:$W$22</definedName>
    <definedName name="_xlnm.Print_Area" localSheetId="0">'Veiksmų patikra (2)'!$A$1:$V$9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" i="10" l="1"/>
  <c r="AB11" i="10"/>
  <c r="P32" i="10"/>
  <c r="P23" i="10"/>
  <c r="T39" i="10"/>
  <c r="S39" i="10"/>
  <c r="R39" i="10"/>
  <c r="Q45" i="10"/>
  <c r="P45" i="10"/>
  <c r="P39" i="10"/>
  <c r="M39" i="10"/>
  <c r="AC13" i="10"/>
  <c r="AD13" i="10"/>
  <c r="P19" i="10"/>
  <c r="S42" i="10"/>
  <c r="P16" i="10"/>
  <c r="AF11" i="10" s="1"/>
  <c r="AF9" i="10" l="1"/>
  <c r="T42" i="10"/>
  <c r="R42" i="10"/>
  <c r="R23" i="10"/>
  <c r="R45" i="10" s="1"/>
  <c r="P35" i="10"/>
  <c r="AB12" i="10" s="1"/>
  <c r="T29" i="10"/>
  <c r="P13" i="10"/>
  <c r="R26" i="10"/>
  <c r="T32" i="10"/>
  <c r="S32" i="10"/>
  <c r="R32" i="10"/>
  <c r="S23" i="10"/>
  <c r="S45" i="10" s="1"/>
  <c r="T16" i="10"/>
  <c r="S16" i="10"/>
  <c r="T10" i="10"/>
  <c r="S10" i="10"/>
  <c r="R10" i="10"/>
  <c r="R13" i="10" l="1"/>
  <c r="AF12" i="10"/>
  <c r="R29" i="10"/>
  <c r="S29" i="10"/>
  <c r="R19" i="10"/>
  <c r="R16" i="10"/>
  <c r="T13" i="10"/>
  <c r="S19" i="10"/>
  <c r="R35" i="10"/>
  <c r="S35" i="10"/>
  <c r="T35" i="10"/>
  <c r="S13" i="10"/>
  <c r="S26" i="10"/>
  <c r="T23" i="10"/>
  <c r="T45" i="10" s="1"/>
  <c r="T19" i="10"/>
  <c r="T26" i="10"/>
  <c r="O71" i="5" l="1"/>
  <c r="S66" i="5"/>
  <c r="R66" i="5" s="1"/>
  <c r="S58" i="5"/>
  <c r="S71" i="5" s="1"/>
  <c r="Q55" i="5"/>
  <c r="O43" i="5"/>
  <c r="S39" i="5"/>
  <c r="R39" i="5" s="1"/>
  <c r="S36" i="5"/>
  <c r="R36" i="5" s="1"/>
  <c r="S33" i="5"/>
  <c r="Q33" i="5" s="1"/>
  <c r="R33" i="5"/>
  <c r="O23" i="5"/>
  <c r="S19" i="5"/>
  <c r="Q19" i="5" s="1"/>
  <c r="S16" i="5"/>
  <c r="R16" i="5" s="1"/>
  <c r="S13" i="5"/>
  <c r="Q13" i="5" s="1"/>
  <c r="R58" i="5" l="1"/>
  <c r="R19" i="5"/>
  <c r="Q39" i="5"/>
  <c r="R43" i="5"/>
  <c r="R13" i="5"/>
  <c r="R23" i="5" s="1"/>
  <c r="P19" i="5"/>
  <c r="Q16" i="5"/>
  <c r="P16" i="5" s="1"/>
  <c r="S43" i="5"/>
  <c r="Q43" i="5"/>
  <c r="Q23" i="5"/>
  <c r="R71" i="5"/>
  <c r="S23" i="5"/>
  <c r="P33" i="5"/>
  <c r="AA36" i="5"/>
  <c r="P48" i="5"/>
  <c r="Q58" i="5"/>
  <c r="Q66" i="5"/>
  <c r="P66" i="5" s="1"/>
  <c r="Q36" i="5"/>
  <c r="P36" i="5" s="1"/>
  <c r="P43" i="5" l="1"/>
  <c r="P13" i="5"/>
  <c r="P23" i="5" s="1"/>
  <c r="P58" i="5"/>
  <c r="Q71" i="5"/>
  <c r="Q73" i="5" s="1"/>
  <c r="R55" i="5" l="1"/>
  <c r="R73" i="5" s="1"/>
  <c r="P45" i="5" l="1"/>
  <c r="P55" i="5" s="1"/>
  <c r="S55" i="5"/>
  <c r="S73" i="5" s="1"/>
  <c r="O45" i="5"/>
  <c r="O55" i="5" s="1"/>
  <c r="O73" i="5" l="1"/>
  <c r="AA47" i="5"/>
  <c r="AA72" i="5" s="1"/>
  <c r="AB10" i="10"/>
  <c r="AB13" i="10" s="1"/>
  <c r="AF13" i="10" s="1"/>
  <c r="AF10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Dalia Česlauskaitė</author>
  </authors>
  <commentList>
    <comment ref="M48" authorId="0" shapeId="0" xr:uid="{61239F46-4118-4A8E-8740-0342DC823FAA}">
      <text>
        <r>
          <rPr>
            <b/>
            <sz val="9"/>
            <color indexed="81"/>
            <rFont val="Tahoma"/>
            <family val="2"/>
          </rPr>
          <t>Dalia Česlauskaitė:</t>
        </r>
        <r>
          <rPr>
            <sz val="9"/>
            <color indexed="81"/>
            <rFont val="Tahoma"/>
            <family val="2"/>
          </rPr>
          <t xml:space="preserve">
Remiants strategija patikslinta</t>
        </r>
      </text>
    </comment>
  </commentList>
</comments>
</file>

<file path=xl/sharedStrings.xml><?xml version="1.0" encoding="utf-8"?>
<sst xmlns="http://schemas.openxmlformats.org/spreadsheetml/2006/main" count="567" uniqueCount="116">
  <si>
    <t>Kvietimo numeris</t>
  </si>
  <si>
    <t>Kvietimo pavadinimas</t>
  </si>
  <si>
    <t>Konkretus uždavinys arba priemonė (reforma ar investicija)</t>
  </si>
  <si>
    <t>Siektini stebėsenos rodikliai</t>
  </si>
  <si>
    <t>Pavadinimas</t>
  </si>
  <si>
    <t>Kodas</t>
  </si>
  <si>
    <t>Matavimo vienetas</t>
  </si>
  <si>
    <t>Siektina reikšmė</t>
  </si>
  <si>
    <t>_____________________________________________________________________________________________________________________________________________________________________________</t>
  </si>
  <si>
    <t>Pažangos priemonės numeris</t>
  </si>
  <si>
    <t xml:space="preserve">Pažangos priemonės pavadinimas </t>
  </si>
  <si>
    <t>Finansuojamos projektų veiklos</t>
  </si>
  <si>
    <t>Galimi pareiškėjai</t>
  </si>
  <si>
    <t xml:space="preserve">Planuojama kvietimo pabaigos data </t>
  </si>
  <si>
    <t>Planuojama kvietimo pradžios data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</si>
  <si>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</si>
  <si>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</si>
  <si>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</si>
  <si>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</si>
  <si>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</si>
  <si>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 xml:space="preserve">
Bendrojo finansavimo lėšos</t>
  </si>
  <si>
    <t>Nuosavo įnašo dydis (eurais)</t>
  </si>
  <si>
    <t>ES lėšų fondas</t>
  </si>
  <si>
    <t xml:space="preserve">01-004-08-04-01 </t>
  </si>
  <si>
    <t xml:space="preserve">2022–2030 metų plėtros programos valdytojos Lietuvos Respublikos vidaus reikalų ministerijos Viešojo valdymo plėtros programos pažangos priemonė „Didinti visuomenės įsitraukimą į vietos problemų sprendimą“ (toliau - pažangos priemonė) </t>
  </si>
  <si>
    <t xml:space="preserve">Konkretus vietos veiklos grupės Strategijos veiksmas, kuriam planuojamas kvietimas </t>
  </si>
  <si>
    <t>BENDRUOMENĖS INICIJUOTOS VIETOS PLĖTROS KVIETIMŲ TEIKTI VIETOS PLĖTROS PROJEKTŲ ĮGYVENDINIMO PLANUS KVIETIMŲ PLANAS</t>
  </si>
  <si>
    <t>Vietos plėtros strategijų įgyvendinimo taisyklių 2 priedas</t>
  </si>
  <si>
    <t xml:space="preserve">                      Varėnos miesto vietos veiklos grupė</t>
  </si>
  <si>
    <t>111-168-K</t>
  </si>
  <si>
    <t>2021–2027 metų Europos Sąjungos investicijų programos 4 prioriteto „Socialiai atsakingesnė Lietuva“ uždavinys 4.7 „Skatinti aktyvią įtrauktį, siekiant propaguoti lygias galimybes, nediskriminavimą ir aktyvų dalyvavimą, ir gerinti įsidarbinamumą, ypač palankių sąlygų neturinčių grupių“</t>
  </si>
  <si>
    <t>1.1.1. veiksmas „Socialinių paslaugų pasiūlos ir prieinamumo didinimas, plėtojant informavimo, tarpininkavimo, konsultavimo bei sociokultūrines paslaugas, skirtas gyventojų socialiniams ryšiams bendruomenėje stiprinti Varėnos mieste, įskaitant bendras veiklas / bendradarbiavimą su kitų miestų VVG veiklos teritorijose įsikūrusiomis organizacijomis“.</t>
  </si>
  <si>
    <t>Viešasis, privatus</t>
  </si>
  <si>
    <t>2024 m. lapkritis</t>
  </si>
  <si>
    <t xml:space="preserve">2024 m. gruodis </t>
  </si>
  <si>
    <t>111-169-K</t>
  </si>
  <si>
    <t>111-170-K</t>
  </si>
  <si>
    <t>111-171-K</t>
  </si>
  <si>
    <t>Planuojama kvietimo formos pateikimo administruojančiajai institucijai data</t>
  </si>
  <si>
    <t>1.2.1. veiksmas „Įsidarbinimo galimybes didinančių paslaugų teikimas vykdant informavimo, konsultavimo, tarpininkavimo, neformalaus ar kito švietimo veiklas, organizuojant kursus, mokymus bei įskaitant praktines veiklas.“.</t>
  </si>
  <si>
    <t>2.1.1. veiksmas „Neformalių iniciatyvų, skirtų gyventojų verslumui skatinti bei jauniems verslams remti, įgyvendinimas ir reikalingų priemonių suteikimas.“.</t>
  </si>
  <si>
    <t>2.2.1. veiksmas „Socialinio verslo produktų ir paslaugų, pritaikytų bendruomenės poreikiams, kūrimas ir diegimas bei darbo vietų kūrimas“.</t>
  </si>
  <si>
    <t>2021–2027 metų Europos Sąjungos investicijų programos 4 prioriteto „Socialiai atsakingesnė Lietuva“ uždavinys 4.9 „Didinant socialinę ir ekonominę marginalizuotų bendruomenių, migrantų ir nepalankias sąlygas turinčių grupių integraciją įgyvendinant integruotas priemones, įskaitant aprūpinimą būstu ir socialinių paslaugų teikimą“.</t>
  </si>
  <si>
    <t>Socialiniai verslai, atitinkantys socialiniam verslui taikomus kriterijus, kaip jie apibrėžti Socialinio verslo paramos taisyklėse</t>
  </si>
  <si>
    <t>2024 m. sausis</t>
  </si>
  <si>
    <t xml:space="preserve">BIVP projektų veiklų dalyviai
(įskaitant visas tikslines
grupes); </t>
  </si>
  <si>
    <t xml:space="preserve">P-01-004-08-04-01-01
(P.S.2.1513) </t>
  </si>
  <si>
    <t>Skaičius</t>
  </si>
  <si>
    <t>Paramą gavusiuose subjektuose
sukurtos darbo vietos</t>
  </si>
  <si>
    <t>R-01-004-08-04-01-03
R.B.2.2001</t>
  </si>
  <si>
    <t>P-01-004-08-04-01-03
P.S.21032</t>
  </si>
  <si>
    <t>Vienų metų etato ekvivalentai</t>
  </si>
  <si>
    <t>Įmonės</t>
  </si>
  <si>
    <t>BIVP projektų veiklų dalyviai
(įskaitant visas tikslines
grupes)</t>
  </si>
  <si>
    <t>P-01-004-08-04-01-01
(P.S.2.1513)</t>
  </si>
  <si>
    <t xml:space="preserve">R-01-004-08-04-01-02
(R.S.2.3517)  </t>
  </si>
  <si>
    <t>P-01-004-08-04-01-12
(P.N.2.4723)</t>
  </si>
  <si>
    <t>proc.</t>
  </si>
  <si>
    <t>Varėnos miesto 2023–2029 m. vietos plėtros strategijos įgyvendinimas. 
Kvietimas „Socialinių paslaugų pasiūlos ir prieinamumo didinimas, plėtojant informavimo, tarpininkavimo, konsultavimo bei sociokultūrines paslaugas Varėnos mieste“.</t>
  </si>
  <si>
    <t>„Bendruomenės inicijuotos vietos plėtros metodo (BIVP) taikymas: parama vietos plėtros strategijų įgyvendinimui“  Vidurio ir vakarų regione</t>
  </si>
  <si>
    <t>ESF+</t>
  </si>
  <si>
    <t>ERPF</t>
  </si>
  <si>
    <t>Socialinio verslo subjektai,
įgyvendinus bendruomenės inicijuotos
vietos plėtros projektus gavę paramą
socialinio verslo kūrimui ar plėtrai</t>
  </si>
  <si>
    <t>Paramą dotacijmis gavusios įmonės</t>
  </si>
  <si>
    <t>P-01-004-08-04-01-09
P.B.2.0002</t>
  </si>
  <si>
    <t>P-01-004-08-04-01-04
P.B.2.0001</t>
  </si>
  <si>
    <t>Paramą gavusios įmonės, iš kurių labai
mažos, mažos, vidutinės ir didelės
įmonės**</t>
  </si>
  <si>
    <t>* Rodiklis siekiamas pažangos priemonės lygiu, projektiniu lygiu rodiklis nesiekiamas ir neturi būti nurodomas projektų įgyvendinimo planuose</t>
  </si>
  <si>
    <t>** Rodiklis skaidomas į smulkesnius rodiklius, kurie neturi siektinų reikšmių ir naudojami tik atsiskaitymui.</t>
  </si>
  <si>
    <t>Varėnos miesto 2023–2029 m. vietos plėtros strategijos įgyvendinimas. 
Kvietimas „Įsidarbinimo galimybes didinančių paslaugų teikimas Varėnos mieste“.</t>
  </si>
  <si>
    <t>Varėnos miesto 2023–2029 m. vietos plėtros strategijos įgyvendinimas. 
Kvietimas „Neformalių iniciatyvų, skirtų gyventojų verslumui skatinti bei jauniems verslams remti, įgyvendinimas ir reikalingų priemonių suteikimas Varėnos mieste“.</t>
  </si>
  <si>
    <t>Varėnos miesto 2023–2029 m. vietos plėtros strategijos įgyvendinimas. 
Kvietimas „Socialinio verslo produktų ir paslaugų kūrimas ir diegimas bei darbo vietų kūrimas Varėnos mieste“.</t>
  </si>
  <si>
    <t xml:space="preserve">Viešieji juridiniai asmenys ir privatūs juridiniai asmenys, kurių veiklos vykdymo vieta yra vietos plėtros strategijos įgyvendinimo teritorijoje.
</t>
  </si>
  <si>
    <t>Bendruomenės inicijuotos vietos plėtros  projektai, kuriuos įgyvendino NVO ir (arba) kurie
įgyvendinti kartu su partneriu</t>
  </si>
  <si>
    <t>Bendruomenės inicijuotos vietos plėtros  projektų veiklų dalyvių, kurie po dalyvavimo veiklose
toliau dalyvauja socialinei
integracijai skirtose veiklose ir
(ar) darbo rinkoje, dalis*</t>
  </si>
  <si>
    <t>111-172-K</t>
  </si>
  <si>
    <t>111-173-K</t>
  </si>
  <si>
    <t>111-174-K</t>
  </si>
  <si>
    <t>111-175-K</t>
  </si>
  <si>
    <t>111-176-K</t>
  </si>
  <si>
    <t>111-177-K</t>
  </si>
  <si>
    <t>111-178-K</t>
  </si>
  <si>
    <t>111-179-K</t>
  </si>
  <si>
    <t>2025 m. lapkritis</t>
  </si>
  <si>
    <t>2026 m. lapkritis</t>
  </si>
  <si>
    <t>VEIKSMAS 1.1.1</t>
  </si>
  <si>
    <t>VEIKSMAS 1.2.1</t>
  </si>
  <si>
    <t>VEIKSMAS 2.1.1</t>
  </si>
  <si>
    <t>VEIKSMAS 2.2.1</t>
  </si>
  <si>
    <t>Strategijos bendra</t>
  </si>
  <si>
    <t>2025 m. birželis</t>
  </si>
  <si>
    <t>2025 m. sausis</t>
  </si>
  <si>
    <t>Bendruomenės inicijuotos vietos plėtros projektai, kuriuos įgyvendino nevyriausybinės organizacijos ir (arba) kurie įgyvendinti kartu su partneriu</t>
  </si>
  <si>
    <t>Europos Sąjungos (toliau – ES) fondų lėšos</t>
  </si>
  <si>
    <t xml:space="preserve">2025 m. sausis </t>
  </si>
  <si>
    <t>11-130-K</t>
  </si>
  <si>
    <t>11-132-K</t>
  </si>
  <si>
    <t>11-133-K</t>
  </si>
  <si>
    <t>11-134-K</t>
  </si>
  <si>
    <t>11-135-K</t>
  </si>
  <si>
    <t>11-136-K</t>
  </si>
  <si>
    <t>11-137-K</t>
  </si>
  <si>
    <t>11-138-K</t>
  </si>
  <si>
    <t>2025 m. gegužė</t>
  </si>
  <si>
    <t>1.1.1</t>
  </si>
  <si>
    <t>2.1.1</t>
  </si>
  <si>
    <t>2.2.1</t>
  </si>
  <si>
    <t>1.2.1</t>
  </si>
  <si>
    <t>11-139-K</t>
  </si>
  <si>
    <r>
      <t xml:space="preserve">11-131-K 
</t>
    </r>
    <r>
      <rPr>
        <sz val="9"/>
        <rFont val="Times New Roman"/>
        <family val="1"/>
      </rPr>
      <t>(PĮP atsiimtas)</t>
    </r>
  </si>
  <si>
    <t>11-140-K</t>
  </si>
  <si>
    <t>VPS suma</t>
  </si>
  <si>
    <t>Suma kvietimų plane</t>
  </si>
  <si>
    <t>2025 m. spalis</t>
  </si>
  <si>
    <t xml:space="preserve">2025-04-16
</t>
  </si>
  <si>
    <r>
      <t>202</t>
    </r>
    <r>
      <rPr>
        <b/>
        <strike/>
        <sz val="9"/>
        <rFont val="Times New Roman"/>
        <family val="1"/>
        <charset val="186"/>
      </rPr>
      <t>5</t>
    </r>
    <r>
      <rPr>
        <b/>
        <sz val="9"/>
        <rFont val="Times New Roman"/>
        <family val="1"/>
        <charset val="186"/>
      </rPr>
      <t xml:space="preserve"> m. lapkritis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</si>
</sst>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5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trike/>
      <sz val="9"/>
      <name val="Times New Roman"/>
      <family val="1"/>
    </font>
    <font>
      <strike/>
      <sz val="9"/>
      <color theme="1"/>
      <name val="Times New Roman"/>
      <family val="1"/>
    </font>
    <font>
      <sz val="9"/>
      <color rgb="FF00B0F0"/>
      <name val="Times New Roman"/>
      <family val="1"/>
    </font>
    <font>
      <b/>
      <sz val="9"/>
      <color rgb="FF00B050"/>
      <name val="Times New Roman"/>
      <family val="1"/>
    </font>
    <font>
      <sz val="10"/>
      <color rgb="FF00B050"/>
      <name val="Times New Roman"/>
      <family val="1"/>
      <charset val="186"/>
    </font>
    <font>
      <sz val="10"/>
      <color theme="1"/>
      <name val="Times New Roman"/>
      <family val="1"/>
    </font>
    <font>
      <strike/>
      <sz val="9"/>
      <color rgb="FF00B0F0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trike/>
      <sz val="9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5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2" borderId="13" xfId="0" applyFont="1" applyFill="1" applyBorder="1" applyAlignment="1">
      <alignment horizontal="center"/>
    </xf>
    <xf numFmtId="0" fontId="12" fillId="2" borderId="0" xfId="0" applyFont="1" applyFill="1"/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4" fillId="2" borderId="7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/>
    </xf>
    <xf numFmtId="2" fontId="2" fillId="2" borderId="0" xfId="0" applyNumberFormat="1" applyFont="1" applyFill="1"/>
    <xf numFmtId="0" fontId="2" fillId="0" borderId="10" xfId="0" applyFont="1" applyBorder="1"/>
    <xf numFmtId="0" fontId="2" fillId="0" borderId="2" xfId="0" applyFont="1" applyBorder="1"/>
    <xf numFmtId="0" fontId="2" fillId="4" borderId="0" xfId="0" applyFont="1" applyFill="1"/>
    <xf numFmtId="0" fontId="1" fillId="2" borderId="6" xfId="0" applyFont="1" applyFill="1" applyBorder="1" applyAlignment="1">
      <alignment horizontal="center"/>
    </xf>
    <xf numFmtId="2" fontId="2" fillId="0" borderId="0" xfId="0" applyNumberFormat="1" applyFont="1"/>
    <xf numFmtId="0" fontId="3" fillId="2" borderId="0" xfId="0" applyFont="1" applyFill="1"/>
    <xf numFmtId="0" fontId="1" fillId="2" borderId="1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/>
    </xf>
    <xf numFmtId="0" fontId="13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top"/>
    </xf>
    <xf numFmtId="0" fontId="22" fillId="2" borderId="10" xfId="0" applyFont="1" applyFill="1" applyBorder="1" applyAlignment="1">
      <alignment horizontal="left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top" wrapText="1"/>
    </xf>
    <xf numFmtId="0" fontId="24" fillId="5" borderId="10" xfId="0" applyFont="1" applyFill="1" applyBorder="1" applyAlignment="1">
      <alignment horizontal="left" vertical="top" wrapText="1"/>
    </xf>
    <xf numFmtId="0" fontId="24" fillId="5" borderId="10" xfId="0" applyFont="1" applyFill="1" applyBorder="1" applyAlignment="1">
      <alignment horizontal="center" vertical="top" wrapText="1"/>
    </xf>
    <xf numFmtId="0" fontId="24" fillId="5" borderId="1" xfId="0" applyFont="1" applyFill="1" applyBorder="1" applyAlignment="1">
      <alignment horizontal="left" vertical="top" wrapText="1"/>
    </xf>
    <xf numFmtId="0" fontId="24" fillId="5" borderId="1" xfId="0" applyFont="1" applyFill="1" applyBorder="1" applyAlignment="1">
      <alignment horizontal="center" vertical="top" wrapText="1"/>
    </xf>
    <xf numFmtId="0" fontId="20" fillId="0" borderId="1" xfId="0" applyFont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2" fontId="2" fillId="0" borderId="1" xfId="0" applyNumberFormat="1" applyFont="1" applyBorder="1"/>
    <xf numFmtId="164" fontId="20" fillId="0" borderId="1" xfId="0" applyNumberFormat="1" applyFont="1" applyBorder="1"/>
    <xf numFmtId="2" fontId="2" fillId="0" borderId="0" xfId="0" applyNumberFormat="1" applyFont="1" applyAlignment="1">
      <alignment horizontal="center"/>
    </xf>
    <xf numFmtId="0" fontId="25" fillId="5" borderId="10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2" fontId="27" fillId="0" borderId="0" xfId="0" applyNumberFormat="1" applyFont="1"/>
    <xf numFmtId="0" fontId="27" fillId="0" borderId="0" xfId="0" applyFont="1"/>
    <xf numFmtId="0" fontId="28" fillId="0" borderId="0" xfId="0" applyFont="1"/>
    <xf numFmtId="0" fontId="29" fillId="5" borderId="1" xfId="0" applyFont="1" applyFill="1" applyBorder="1" applyAlignment="1">
      <alignment horizontal="center" vertical="top" wrapText="1"/>
    </xf>
    <xf numFmtId="0" fontId="30" fillId="0" borderId="0" xfId="0" applyFont="1"/>
    <xf numFmtId="0" fontId="30" fillId="0" borderId="0" xfId="0" applyFont="1" applyAlignment="1">
      <alignment horizontal="left"/>
    </xf>
    <xf numFmtId="0" fontId="30" fillId="2" borderId="0" xfId="0" applyFont="1" applyFill="1"/>
    <xf numFmtId="0" fontId="31" fillId="2" borderId="0" xfId="0" applyFont="1" applyFill="1" applyAlignment="1">
      <alignment vertical="top" wrapText="1"/>
    </xf>
    <xf numFmtId="0" fontId="31" fillId="2" borderId="0" xfId="0" applyFont="1" applyFill="1" applyAlignment="1">
      <alignment horizontal="left" vertical="top" wrapText="1"/>
    </xf>
    <xf numFmtId="0" fontId="30" fillId="2" borderId="0" xfId="0" applyFont="1" applyFill="1" applyAlignment="1">
      <alignment horizontal="left" vertical="top" wrapText="1"/>
    </xf>
    <xf numFmtId="0" fontId="30" fillId="2" borderId="0" xfId="0" applyFont="1" applyFill="1" applyAlignment="1">
      <alignment horizontal="center" vertical="top" wrapText="1"/>
    </xf>
    <xf numFmtId="2" fontId="32" fillId="2" borderId="0" xfId="0" applyNumberFormat="1" applyFont="1" applyFill="1" applyAlignment="1">
      <alignment horizontal="center" vertical="top" wrapText="1"/>
    </xf>
    <xf numFmtId="14" fontId="31" fillId="2" borderId="0" xfId="0" applyNumberFormat="1" applyFont="1" applyFill="1" applyAlignment="1">
      <alignment horizontal="center" vertical="top" wrapText="1"/>
    </xf>
    <xf numFmtId="0" fontId="26" fillId="2" borderId="10" xfId="0" applyFont="1" applyFill="1" applyBorder="1" applyAlignment="1">
      <alignment horizontal="center" vertical="top" wrapText="1"/>
    </xf>
    <xf numFmtId="2" fontId="21" fillId="2" borderId="7" xfId="0" applyNumberFormat="1" applyFont="1" applyFill="1" applyBorder="1" applyAlignment="1">
      <alignment horizontal="center" vertical="top" wrapText="1"/>
    </xf>
    <xf numFmtId="2" fontId="21" fillId="2" borderId="10" xfId="0" applyNumberFormat="1" applyFont="1" applyFill="1" applyBorder="1" applyAlignment="1">
      <alignment horizontal="center" vertical="top" wrapText="1"/>
    </xf>
    <xf numFmtId="2" fontId="21" fillId="2" borderId="2" xfId="0" applyNumberFormat="1" applyFont="1" applyFill="1" applyBorder="1" applyAlignment="1">
      <alignment horizontal="center" vertical="top" wrapText="1"/>
    </xf>
    <xf numFmtId="2" fontId="22" fillId="2" borderId="7" xfId="0" applyNumberFormat="1" applyFont="1" applyFill="1" applyBorder="1" applyAlignment="1">
      <alignment horizontal="center" vertical="top" wrapText="1"/>
    </xf>
    <xf numFmtId="2" fontId="22" fillId="2" borderId="10" xfId="0" applyNumberFormat="1" applyFont="1" applyFill="1" applyBorder="1" applyAlignment="1">
      <alignment horizontal="center" vertical="top" wrapText="1"/>
    </xf>
    <xf numFmtId="2" fontId="22" fillId="2" borderId="2" xfId="0" applyNumberFormat="1" applyFont="1" applyFill="1" applyBorder="1" applyAlignment="1">
      <alignment horizontal="center" vertical="top" wrapText="1"/>
    </xf>
    <xf numFmtId="0" fontId="21" fillId="2" borderId="7" xfId="0" applyFont="1" applyFill="1" applyBorder="1" applyAlignment="1">
      <alignment horizontal="center" vertical="top" wrapText="1"/>
    </xf>
    <xf numFmtId="0" fontId="21" fillId="2" borderId="10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14" fontId="21" fillId="0" borderId="7" xfId="0" applyNumberFormat="1" applyFont="1" applyBorder="1" applyAlignment="1">
      <alignment horizontal="center" vertical="top" wrapText="1"/>
    </xf>
    <xf numFmtId="14" fontId="21" fillId="0" borderId="10" xfId="0" applyNumberFormat="1" applyFont="1" applyBorder="1" applyAlignment="1">
      <alignment horizontal="center" vertical="top" wrapText="1"/>
    </xf>
    <xf numFmtId="14" fontId="21" fillId="0" borderId="2" xfId="0" applyNumberFormat="1" applyFont="1" applyBorder="1" applyAlignment="1">
      <alignment horizontal="center" vertical="top" wrapText="1"/>
    </xf>
    <xf numFmtId="0" fontId="21" fillId="2" borderId="7" xfId="0" applyFont="1" applyFill="1" applyBorder="1" applyAlignment="1">
      <alignment horizontal="left" vertical="top" wrapText="1"/>
    </xf>
    <xf numFmtId="0" fontId="21" fillId="2" borderId="10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left" vertical="top" wrapText="1"/>
    </xf>
    <xf numFmtId="0" fontId="22" fillId="2" borderId="7" xfId="0" applyFont="1" applyFill="1" applyBorder="1" applyAlignment="1">
      <alignment horizontal="left" vertical="top" wrapText="1"/>
    </xf>
    <xf numFmtId="0" fontId="22" fillId="2" borderId="10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left" vertical="top" wrapText="1"/>
    </xf>
    <xf numFmtId="0" fontId="21" fillId="2" borderId="7" xfId="0" applyFont="1" applyFill="1" applyBorder="1" applyAlignment="1">
      <alignment vertical="top" wrapText="1"/>
    </xf>
    <xf numFmtId="0" fontId="21" fillId="2" borderId="10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top" wrapText="1"/>
    </xf>
    <xf numFmtId="0" fontId="22" fillId="2" borderId="7" xfId="0" applyFont="1" applyFill="1" applyBorder="1" applyAlignment="1">
      <alignment horizontal="center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4" fillId="5" borderId="7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2" xfId="0" applyFont="1" applyFill="1" applyBorder="1" applyAlignment="1">
      <alignment horizontal="center" vertical="top" wrapText="1"/>
    </xf>
    <xf numFmtId="2" fontId="13" fillId="5" borderId="7" xfId="0" applyNumberFormat="1" applyFont="1" applyFill="1" applyBorder="1" applyAlignment="1">
      <alignment horizontal="center" vertical="top" wrapText="1"/>
    </xf>
    <xf numFmtId="2" fontId="13" fillId="5" borderId="10" xfId="0" applyNumberFormat="1" applyFont="1" applyFill="1" applyBorder="1" applyAlignment="1">
      <alignment horizontal="center" vertical="top" wrapText="1"/>
    </xf>
    <xf numFmtId="2" fontId="13" fillId="5" borderId="2" xfId="0" applyNumberFormat="1" applyFont="1" applyFill="1" applyBorder="1" applyAlignment="1">
      <alignment horizontal="center" vertical="top" wrapText="1"/>
    </xf>
    <xf numFmtId="14" fontId="33" fillId="0" borderId="7" xfId="0" applyNumberFormat="1" applyFont="1" applyBorder="1" applyAlignment="1">
      <alignment horizontal="center" vertical="top" wrapText="1"/>
    </xf>
    <xf numFmtId="14" fontId="33" fillId="0" borderId="10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top" wrapText="1"/>
    </xf>
    <xf numFmtId="0" fontId="13" fillId="5" borderId="7" xfId="0" applyFont="1" applyFill="1" applyBorder="1" applyAlignment="1">
      <alignment horizontal="left" vertical="top" wrapText="1"/>
    </xf>
    <xf numFmtId="0" fontId="13" fillId="5" borderId="10" xfId="0" applyFont="1" applyFill="1" applyBorder="1" applyAlignment="1">
      <alignment horizontal="left" vertical="top" wrapText="1"/>
    </xf>
    <xf numFmtId="0" fontId="13" fillId="5" borderId="2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center" vertical="top" wrapText="1"/>
    </xf>
    <xf numFmtId="0" fontId="13" fillId="5" borderId="10" xfId="0" applyFont="1" applyFill="1" applyBorder="1" applyAlignment="1">
      <alignment horizontal="center" vertical="top" wrapText="1"/>
    </xf>
    <xf numFmtId="0" fontId="13" fillId="5" borderId="2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left" vertical="top" wrapText="1"/>
    </xf>
    <xf numFmtId="0" fontId="14" fillId="5" borderId="10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13" fillId="5" borderId="2" xfId="0" applyFont="1" applyFill="1" applyBorder="1" applyAlignment="1">
      <alignment vertical="top" wrapText="1"/>
    </xf>
    <xf numFmtId="2" fontId="33" fillId="2" borderId="7" xfId="0" applyNumberFormat="1" applyFont="1" applyFill="1" applyBorder="1" applyAlignment="1">
      <alignment horizontal="center" vertical="top" wrapText="1"/>
    </xf>
    <xf numFmtId="2" fontId="33" fillId="2" borderId="10" xfId="0" applyNumberFormat="1" applyFont="1" applyFill="1" applyBorder="1" applyAlignment="1">
      <alignment horizontal="center" vertical="top" wrapText="1"/>
    </xf>
    <xf numFmtId="2" fontId="33" fillId="2" borderId="2" xfId="0" applyNumberFormat="1" applyFont="1" applyFill="1" applyBorder="1" applyAlignment="1">
      <alignment horizontal="center" vertical="top" wrapText="1"/>
    </xf>
    <xf numFmtId="0" fontId="33" fillId="2" borderId="7" xfId="0" applyFont="1" applyFill="1" applyBorder="1" applyAlignment="1">
      <alignment horizontal="center" vertical="top" wrapText="1"/>
    </xf>
    <xf numFmtId="0" fontId="33" fillId="2" borderId="10" xfId="0" applyFont="1" applyFill="1" applyBorder="1" applyAlignment="1">
      <alignment horizontal="center" vertical="top" wrapText="1"/>
    </xf>
    <xf numFmtId="0" fontId="33" fillId="2" borderId="2" xfId="0" applyFont="1" applyFill="1" applyBorder="1" applyAlignment="1">
      <alignment horizontal="center" vertical="top" wrapText="1"/>
    </xf>
    <xf numFmtId="0" fontId="13" fillId="5" borderId="8" xfId="0" applyFont="1" applyFill="1" applyBorder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top" wrapText="1"/>
    </xf>
    <xf numFmtId="0" fontId="13" fillId="5" borderId="9" xfId="0" applyFont="1" applyFill="1" applyBorder="1" applyAlignment="1">
      <alignment horizontal="center" vertical="top" wrapText="1"/>
    </xf>
    <xf numFmtId="14" fontId="13" fillId="5" borderId="1" xfId="0" applyNumberFormat="1" applyFont="1" applyFill="1" applyBorder="1" applyAlignment="1">
      <alignment horizontal="center" vertical="top" wrapText="1"/>
    </xf>
    <xf numFmtId="14" fontId="9" fillId="5" borderId="7" xfId="0" applyNumberFormat="1" applyFont="1" applyFill="1" applyBorder="1" applyAlignment="1">
      <alignment horizontal="center" vertical="top" wrapText="1"/>
    </xf>
    <xf numFmtId="14" fontId="9" fillId="5" borderId="10" xfId="0" applyNumberFormat="1" applyFont="1" applyFill="1" applyBorder="1" applyAlignment="1">
      <alignment horizontal="center" vertical="top" wrapText="1"/>
    </xf>
    <xf numFmtId="14" fontId="9" fillId="5" borderId="2" xfId="0" applyNumberFormat="1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vertical="top" wrapText="1"/>
    </xf>
    <xf numFmtId="0" fontId="14" fillId="2" borderId="1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2" fontId="8" fillId="5" borderId="7" xfId="0" applyNumberFormat="1" applyFont="1" applyFill="1" applyBorder="1" applyAlignment="1">
      <alignment horizontal="center" vertical="top" wrapText="1"/>
    </xf>
    <xf numFmtId="2" fontId="8" fillId="5" borderId="10" xfId="0" applyNumberFormat="1" applyFont="1" applyFill="1" applyBorder="1" applyAlignment="1">
      <alignment horizontal="center" vertical="top" wrapText="1"/>
    </xf>
    <xf numFmtId="2" fontId="8" fillId="5" borderId="2" xfId="0" applyNumberFormat="1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 vertical="top" wrapText="1"/>
    </xf>
    <xf numFmtId="0" fontId="9" fillId="5" borderId="10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24" fillId="5" borderId="7" xfId="0" applyFont="1" applyFill="1" applyBorder="1" applyAlignment="1">
      <alignment horizontal="center" vertical="top" wrapText="1"/>
    </xf>
    <xf numFmtId="0" fontId="24" fillId="5" borderId="10" xfId="0" applyFont="1" applyFill="1" applyBorder="1" applyAlignment="1">
      <alignment horizontal="center" vertical="top" wrapText="1"/>
    </xf>
    <xf numFmtId="0" fontId="24" fillId="5" borderId="2" xfId="0" applyFont="1" applyFill="1" applyBorder="1" applyAlignment="1">
      <alignment horizontal="center" vertical="top" wrapText="1"/>
    </xf>
    <xf numFmtId="0" fontId="23" fillId="5" borderId="7" xfId="0" applyFont="1" applyFill="1" applyBorder="1" applyAlignment="1">
      <alignment horizontal="center" vertical="top" wrapText="1"/>
    </xf>
    <xf numFmtId="0" fontId="23" fillId="5" borderId="10" xfId="0" applyFont="1" applyFill="1" applyBorder="1" applyAlignment="1">
      <alignment horizontal="center" vertical="top" wrapText="1"/>
    </xf>
    <xf numFmtId="0" fontId="23" fillId="5" borderId="2" xfId="0" applyFont="1" applyFill="1" applyBorder="1" applyAlignment="1">
      <alignment horizontal="center" vertical="top" wrapText="1"/>
    </xf>
    <xf numFmtId="2" fontId="24" fillId="5" borderId="7" xfId="0" applyNumberFormat="1" applyFont="1" applyFill="1" applyBorder="1" applyAlignment="1">
      <alignment horizontal="center" vertical="top" wrapText="1"/>
    </xf>
    <xf numFmtId="2" fontId="24" fillId="5" borderId="10" xfId="0" applyNumberFormat="1" applyFont="1" applyFill="1" applyBorder="1" applyAlignment="1">
      <alignment horizontal="center" vertical="top" wrapText="1"/>
    </xf>
    <xf numFmtId="2" fontId="24" fillId="5" borderId="2" xfId="0" applyNumberFormat="1" applyFont="1" applyFill="1" applyBorder="1" applyAlignment="1">
      <alignment horizontal="center" vertical="top" wrapText="1"/>
    </xf>
    <xf numFmtId="0" fontId="23" fillId="5" borderId="7" xfId="0" applyFont="1" applyFill="1" applyBorder="1" applyAlignment="1">
      <alignment horizontal="left" vertical="top" wrapText="1"/>
    </xf>
    <xf numFmtId="0" fontId="23" fillId="5" borderId="10" xfId="0" applyFont="1" applyFill="1" applyBorder="1" applyAlignment="1">
      <alignment horizontal="left" vertical="top" wrapText="1"/>
    </xf>
    <xf numFmtId="0" fontId="23" fillId="5" borderId="2" xfId="0" applyFont="1" applyFill="1" applyBorder="1" applyAlignment="1">
      <alignment horizontal="left" vertical="top" wrapText="1"/>
    </xf>
    <xf numFmtId="0" fontId="24" fillId="5" borderId="7" xfId="0" applyFont="1" applyFill="1" applyBorder="1" applyAlignment="1">
      <alignment horizontal="left" vertical="top" wrapText="1"/>
    </xf>
    <xf numFmtId="0" fontId="24" fillId="5" borderId="10" xfId="0" applyFont="1" applyFill="1" applyBorder="1" applyAlignment="1">
      <alignment horizontal="left" vertical="top" wrapText="1"/>
    </xf>
    <xf numFmtId="0" fontId="24" fillId="5" borderId="2" xfId="0" applyFont="1" applyFill="1" applyBorder="1" applyAlignment="1">
      <alignment horizontal="left" vertical="top" wrapText="1"/>
    </xf>
    <xf numFmtId="0" fontId="23" fillId="5" borderId="7" xfId="0" applyFont="1" applyFill="1" applyBorder="1" applyAlignment="1">
      <alignment vertical="top" wrapText="1"/>
    </xf>
    <xf numFmtId="0" fontId="23" fillId="5" borderId="10" xfId="0" applyFont="1" applyFill="1" applyBorder="1" applyAlignment="1">
      <alignment vertical="top" wrapText="1"/>
    </xf>
    <xf numFmtId="0" fontId="23" fillId="5" borderId="2" xfId="0" applyFont="1" applyFill="1" applyBorder="1" applyAlignment="1">
      <alignment vertical="top" wrapText="1"/>
    </xf>
    <xf numFmtId="14" fontId="23" fillId="5" borderId="7" xfId="0" applyNumberFormat="1" applyFont="1" applyFill="1" applyBorder="1" applyAlignment="1">
      <alignment horizontal="center" vertical="top" wrapText="1"/>
    </xf>
    <xf numFmtId="14" fontId="23" fillId="5" borderId="10" xfId="0" applyNumberFormat="1" applyFont="1" applyFill="1" applyBorder="1" applyAlignment="1">
      <alignment horizontal="center" vertical="top" wrapText="1"/>
    </xf>
    <xf numFmtId="14" fontId="23" fillId="5" borderId="2" xfId="0" applyNumberFormat="1" applyFont="1" applyFill="1" applyBorder="1" applyAlignment="1">
      <alignment horizontal="center" vertical="top" wrapText="1"/>
    </xf>
    <xf numFmtId="2" fontId="9" fillId="5" borderId="7" xfId="0" applyNumberFormat="1" applyFont="1" applyFill="1" applyBorder="1" applyAlignment="1">
      <alignment horizontal="center" vertical="top" wrapText="1"/>
    </xf>
    <xf numFmtId="2" fontId="9" fillId="5" borderId="10" xfId="0" applyNumberFormat="1" applyFont="1" applyFill="1" applyBorder="1" applyAlignment="1">
      <alignment horizontal="center" vertical="top" wrapText="1"/>
    </xf>
    <xf numFmtId="2" fontId="9" fillId="5" borderId="2" xfId="0" applyNumberFormat="1" applyFont="1" applyFill="1" applyBorder="1" applyAlignment="1">
      <alignment horizontal="center" vertical="top" wrapText="1"/>
    </xf>
    <xf numFmtId="2" fontId="23" fillId="5" borderId="7" xfId="0" applyNumberFormat="1" applyFont="1" applyFill="1" applyBorder="1" applyAlignment="1">
      <alignment horizontal="center" vertical="top" wrapText="1"/>
    </xf>
    <xf numFmtId="2" fontId="23" fillId="5" borderId="10" xfId="0" applyNumberFormat="1" applyFont="1" applyFill="1" applyBorder="1" applyAlignment="1">
      <alignment horizontal="center" vertical="top" wrapText="1"/>
    </xf>
    <xf numFmtId="2" fontId="23" fillId="5" borderId="2" xfId="0" applyNumberFormat="1" applyFont="1" applyFill="1" applyBorder="1" applyAlignment="1">
      <alignment horizontal="center" vertical="top" wrapText="1"/>
    </xf>
    <xf numFmtId="14" fontId="13" fillId="5" borderId="7" xfId="0" applyNumberFormat="1" applyFont="1" applyFill="1" applyBorder="1" applyAlignment="1">
      <alignment horizontal="center" vertical="top" wrapText="1"/>
    </xf>
    <xf numFmtId="14" fontId="13" fillId="5" borderId="10" xfId="0" applyNumberFormat="1" applyFont="1" applyFill="1" applyBorder="1" applyAlignment="1">
      <alignment horizontal="center" vertical="top" wrapText="1"/>
    </xf>
    <xf numFmtId="14" fontId="13" fillId="5" borderId="2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14" fontId="13" fillId="2" borderId="7" xfId="0" applyNumberFormat="1" applyFont="1" applyFill="1" applyBorder="1" applyAlignment="1">
      <alignment horizontal="center" vertical="top" wrapText="1"/>
    </xf>
    <xf numFmtId="14" fontId="13" fillId="2" borderId="10" xfId="0" applyNumberFormat="1" applyFont="1" applyFill="1" applyBorder="1" applyAlignment="1">
      <alignment horizontal="center" vertical="top" wrapText="1"/>
    </xf>
    <xf numFmtId="14" fontId="13" fillId="2" borderId="2" xfId="0" applyNumberFormat="1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2" fontId="15" fillId="2" borderId="7" xfId="0" applyNumberFormat="1" applyFont="1" applyFill="1" applyBorder="1" applyAlignment="1">
      <alignment horizontal="center" vertical="top" wrapText="1"/>
    </xf>
    <xf numFmtId="2" fontId="15" fillId="2" borderId="10" xfId="0" applyNumberFormat="1" applyFont="1" applyFill="1" applyBorder="1" applyAlignment="1">
      <alignment horizontal="center" vertical="top" wrapText="1"/>
    </xf>
    <xf numFmtId="2" fontId="15" fillId="2" borderId="2" xfId="0" applyNumberFormat="1" applyFont="1" applyFill="1" applyBorder="1" applyAlignment="1">
      <alignment horizontal="center" vertical="top" wrapText="1"/>
    </xf>
    <xf numFmtId="2" fontId="14" fillId="2" borderId="7" xfId="0" applyNumberFormat="1" applyFont="1" applyFill="1" applyBorder="1" applyAlignment="1">
      <alignment horizontal="center" vertical="top" wrapText="1"/>
    </xf>
    <xf numFmtId="2" fontId="14" fillId="2" borderId="10" xfId="0" applyNumberFormat="1" applyFont="1" applyFill="1" applyBorder="1" applyAlignment="1">
      <alignment horizontal="center" vertical="top" wrapText="1"/>
    </xf>
    <xf numFmtId="2" fontId="14" fillId="2" borderId="2" xfId="0" applyNumberFormat="1" applyFont="1" applyFill="1" applyBorder="1" applyAlignment="1">
      <alignment horizontal="center" vertical="top" wrapText="1"/>
    </xf>
    <xf numFmtId="2" fontId="15" fillId="3" borderId="7" xfId="0" applyNumberFormat="1" applyFont="1" applyFill="1" applyBorder="1" applyAlignment="1">
      <alignment horizontal="center" vertical="top" wrapText="1"/>
    </xf>
    <xf numFmtId="2" fontId="15" fillId="3" borderId="10" xfId="0" applyNumberFormat="1" applyFont="1" applyFill="1" applyBorder="1" applyAlignment="1">
      <alignment horizontal="center" vertical="top" wrapText="1"/>
    </xf>
    <xf numFmtId="2" fontId="15" fillId="3" borderId="2" xfId="0" applyNumberFormat="1" applyFont="1" applyFill="1" applyBorder="1" applyAlignment="1">
      <alignment horizontal="center" vertical="top" wrapText="1"/>
    </xf>
    <xf numFmtId="0" fontId="14" fillId="4" borderId="7" xfId="0" applyFont="1" applyFill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14" fontId="13" fillId="4" borderId="7" xfId="0" applyNumberFormat="1" applyFont="1" applyFill="1" applyBorder="1" applyAlignment="1">
      <alignment horizontal="center" vertical="top" wrapText="1"/>
    </xf>
    <xf numFmtId="14" fontId="13" fillId="4" borderId="10" xfId="0" applyNumberFormat="1" applyFont="1" applyFill="1" applyBorder="1" applyAlignment="1">
      <alignment horizontal="center" vertical="top" wrapText="1"/>
    </xf>
    <xf numFmtId="14" fontId="13" fillId="4" borderId="2" xfId="0" applyNumberFormat="1" applyFont="1" applyFill="1" applyBorder="1" applyAlignment="1">
      <alignment horizontal="center" vertical="top" wrapText="1"/>
    </xf>
    <xf numFmtId="2" fontId="15" fillId="4" borderId="7" xfId="0" applyNumberFormat="1" applyFont="1" applyFill="1" applyBorder="1" applyAlignment="1">
      <alignment horizontal="center" vertical="top" wrapText="1"/>
    </xf>
    <xf numFmtId="2" fontId="15" fillId="4" borderId="10" xfId="0" applyNumberFormat="1" applyFont="1" applyFill="1" applyBorder="1" applyAlignment="1">
      <alignment horizontal="center" vertical="top" wrapText="1"/>
    </xf>
    <xf numFmtId="2" fontId="15" fillId="4" borderId="2" xfId="0" applyNumberFormat="1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 wrapText="1"/>
    </xf>
    <xf numFmtId="2" fontId="14" fillId="4" borderId="7" xfId="0" applyNumberFormat="1" applyFont="1" applyFill="1" applyBorder="1" applyAlignment="1">
      <alignment horizontal="center" vertical="top" wrapText="1"/>
    </xf>
    <xf numFmtId="2" fontId="14" fillId="4" borderId="10" xfId="0" applyNumberFormat="1" applyFont="1" applyFill="1" applyBorder="1" applyAlignment="1">
      <alignment horizontal="center" vertical="top" wrapText="1"/>
    </xf>
    <xf numFmtId="2" fontId="14" fillId="4" borderId="2" xfId="0" applyNumberFormat="1" applyFont="1" applyFill="1" applyBorder="1" applyAlignment="1">
      <alignment horizontal="center" vertical="top" wrapText="1"/>
    </xf>
    <xf numFmtId="14" fontId="13" fillId="2" borderId="1" xfId="0" applyNumberFormat="1" applyFont="1" applyFill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top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 vertical="top" wrapText="1"/>
    </xf>
    <xf numFmtId="14" fontId="13" fillId="4" borderId="1" xfId="0" applyNumberFormat="1" applyFont="1" applyFill="1" applyBorder="1" applyAlignment="1">
      <alignment horizontal="center" vertical="top" wrapText="1"/>
    </xf>
  </cellXfs>
  <cellStyles count="2">
    <cellStyle name="Įprastas 2" xfId="1" xr:uid="{606BCCB4-88CB-4F20-8DEB-9DCE963C8C2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8521-4559-41FB-A5AE-6F6F4E215736}">
  <sheetPr>
    <pageSetUpPr fitToPage="1"/>
  </sheetPr>
  <dimension ref="B1:DB73"/>
  <sheetViews>
    <sheetView topLeftCell="L30" zoomScale="68" zoomScaleNormal="69" workbookViewId="0">
      <selection activeCell="AA44" sqref="AA44"/>
    </sheetView>
  </sheetViews>
  <sheetFormatPr defaultColWidth="9.21875" defaultRowHeight="13.2" x14ac:dyDescent="0.25"/>
  <cols>
    <col min="1" max="1" width="1.77734375" style="1" customWidth="1"/>
    <col min="2" max="2" width="33.77734375" style="1" customWidth="1"/>
    <col min="3" max="3" width="17.5546875" style="21" customWidth="1"/>
    <col min="4" max="5" width="13.77734375" style="3" customWidth="1"/>
    <col min="6" max="6" width="13.5546875" style="3" customWidth="1"/>
    <col min="7" max="8" width="18.44140625" style="3" customWidth="1"/>
    <col min="9" max="9" width="26.77734375" style="16" customWidth="1"/>
    <col min="10" max="10" width="20" style="16" customWidth="1"/>
    <col min="11" max="11" width="10.5546875" style="19" customWidth="1"/>
    <col min="12" max="13" width="10.5546875" style="3" customWidth="1"/>
    <col min="14" max="14" width="15.77734375" style="3" customWidth="1"/>
    <col min="15" max="16" width="14" style="3" customWidth="1"/>
    <col min="17" max="17" width="11.77734375" style="3" customWidth="1"/>
    <col min="18" max="18" width="11.5546875" style="3" customWidth="1"/>
    <col min="19" max="20" width="11.44140625" style="3" customWidth="1"/>
    <col min="21" max="21" width="11.21875" style="3" customWidth="1"/>
    <col min="22" max="22" width="10.44140625" style="3" customWidth="1"/>
    <col min="23" max="23" width="19.44140625" style="3" customWidth="1"/>
    <col min="24" max="16384" width="9.21875" style="1"/>
  </cols>
  <sheetData>
    <row r="1" spans="2:23" ht="39.75" customHeight="1" x14ac:dyDescent="0.25">
      <c r="I1" s="14"/>
      <c r="P1" s="3" t="s">
        <v>27</v>
      </c>
      <c r="U1" s="194"/>
      <c r="V1" s="194"/>
      <c r="W1" s="194"/>
    </row>
    <row r="3" spans="2:23" ht="15" customHeight="1" x14ac:dyDescent="0.25"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</row>
    <row r="4" spans="2:23" ht="15" customHeight="1" x14ac:dyDescent="0.25">
      <c r="B4" s="195" t="s">
        <v>26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</row>
    <row r="5" spans="2:23" ht="15" customHeight="1" x14ac:dyDescent="0.35">
      <c r="B5" s="4"/>
      <c r="C5" s="23"/>
      <c r="D5" s="5"/>
      <c r="E5" s="5"/>
      <c r="F5" s="5"/>
      <c r="G5" s="5"/>
      <c r="H5" s="5"/>
      <c r="I5" s="15"/>
      <c r="J5" s="18" t="s">
        <v>28</v>
      </c>
      <c r="K5" s="20"/>
      <c r="L5" s="13"/>
      <c r="M5" s="13"/>
      <c r="N5" s="5"/>
      <c r="O5" s="5"/>
      <c r="P5" s="5"/>
      <c r="Q5" s="5"/>
      <c r="R5" s="5"/>
      <c r="S5" s="5"/>
      <c r="T5" s="5"/>
      <c r="U5" s="5"/>
      <c r="V5" s="5"/>
    </row>
    <row r="6" spans="2:23" ht="13.8" thickBot="1" x14ac:dyDescent="0.3"/>
    <row r="7" spans="2:23" ht="72.75" customHeight="1" x14ac:dyDescent="0.25">
      <c r="B7" s="206" t="s">
        <v>0</v>
      </c>
      <c r="C7" s="208" t="s">
        <v>1</v>
      </c>
      <c r="D7" s="190" t="s">
        <v>9</v>
      </c>
      <c r="E7" s="190" t="s">
        <v>10</v>
      </c>
      <c r="F7" s="190" t="s">
        <v>11</v>
      </c>
      <c r="G7" s="190" t="s">
        <v>2</v>
      </c>
      <c r="H7" s="190" t="s">
        <v>25</v>
      </c>
      <c r="I7" s="187" t="s">
        <v>3</v>
      </c>
      <c r="J7" s="187"/>
      <c r="K7" s="187"/>
      <c r="L7" s="187"/>
      <c r="M7" s="188" t="s">
        <v>15</v>
      </c>
      <c r="N7" s="190" t="s">
        <v>12</v>
      </c>
      <c r="O7" s="190" t="s">
        <v>16</v>
      </c>
      <c r="P7" s="190" t="s">
        <v>17</v>
      </c>
      <c r="Q7" s="190" t="s">
        <v>18</v>
      </c>
      <c r="R7" s="190"/>
      <c r="S7" s="190" t="s">
        <v>21</v>
      </c>
      <c r="T7" s="188" t="s">
        <v>22</v>
      </c>
      <c r="U7" s="202" t="s">
        <v>14</v>
      </c>
      <c r="V7" s="204" t="s">
        <v>13</v>
      </c>
      <c r="W7" s="193" t="s">
        <v>38</v>
      </c>
    </row>
    <row r="8" spans="2:23" ht="146.25" customHeight="1" x14ac:dyDescent="0.25">
      <c r="B8" s="207"/>
      <c r="C8" s="209"/>
      <c r="D8" s="191"/>
      <c r="E8" s="191"/>
      <c r="F8" s="191"/>
      <c r="G8" s="191"/>
      <c r="H8" s="191"/>
      <c r="I8" s="17" t="s">
        <v>4</v>
      </c>
      <c r="J8" s="17" t="s">
        <v>5</v>
      </c>
      <c r="K8" s="8" t="s">
        <v>6</v>
      </c>
      <c r="L8" s="10" t="s">
        <v>7</v>
      </c>
      <c r="M8" s="189"/>
      <c r="N8" s="191"/>
      <c r="O8" s="191"/>
      <c r="P8" s="191"/>
      <c r="Q8" s="8" t="s">
        <v>19</v>
      </c>
      <c r="R8" s="8" t="s">
        <v>20</v>
      </c>
      <c r="S8" s="191"/>
      <c r="T8" s="189"/>
      <c r="U8" s="203"/>
      <c r="V8" s="205"/>
      <c r="W8" s="193"/>
    </row>
    <row r="9" spans="2:23" s="22" customFormat="1" x14ac:dyDescent="0.25">
      <c r="B9" s="9">
        <v>1</v>
      </c>
      <c r="C9" s="2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6">
        <v>10</v>
      </c>
      <c r="L9" s="6">
        <v>11</v>
      </c>
      <c r="M9" s="7">
        <v>12</v>
      </c>
      <c r="N9" s="6">
        <v>13</v>
      </c>
      <c r="O9" s="6">
        <v>14</v>
      </c>
      <c r="P9" s="6">
        <v>15</v>
      </c>
      <c r="Q9" s="6">
        <v>16</v>
      </c>
      <c r="R9" s="6">
        <v>17</v>
      </c>
      <c r="S9" s="6">
        <v>18</v>
      </c>
      <c r="T9" s="6">
        <v>19</v>
      </c>
      <c r="U9" s="6">
        <v>20</v>
      </c>
      <c r="V9" s="12">
        <v>21</v>
      </c>
      <c r="W9" s="6">
        <v>22</v>
      </c>
    </row>
    <row r="12" spans="2:23" ht="13.5" customHeight="1" x14ac:dyDescent="0.25">
      <c r="B12" s="36" t="s">
        <v>85</v>
      </c>
    </row>
    <row r="13" spans="2:23" ht="64.5" customHeight="1" x14ac:dyDescent="0.25">
      <c r="B13" s="210" t="s">
        <v>29</v>
      </c>
      <c r="C13" s="210" t="s">
        <v>58</v>
      </c>
      <c r="D13" s="213" t="s">
        <v>23</v>
      </c>
      <c r="E13" s="142" t="s">
        <v>24</v>
      </c>
      <c r="F13" s="142" t="s">
        <v>59</v>
      </c>
      <c r="G13" s="213" t="s">
        <v>30</v>
      </c>
      <c r="H13" s="213" t="s">
        <v>31</v>
      </c>
      <c r="I13" s="24" t="s">
        <v>45</v>
      </c>
      <c r="J13" s="24" t="s">
        <v>56</v>
      </c>
      <c r="K13" s="25" t="s">
        <v>47</v>
      </c>
      <c r="L13" s="25">
        <v>70</v>
      </c>
      <c r="M13" s="148" t="s">
        <v>32</v>
      </c>
      <c r="N13" s="219" t="s">
        <v>72</v>
      </c>
      <c r="O13" s="225">
        <v>140000</v>
      </c>
      <c r="P13" s="228">
        <f>(Q13+R13)/4</f>
        <v>31500</v>
      </c>
      <c r="Q13" s="222">
        <f>(O13-S13)*85%</f>
        <v>107100</v>
      </c>
      <c r="R13" s="222">
        <f>(O13-S13)*15%</f>
        <v>18900</v>
      </c>
      <c r="S13" s="222">
        <f>(O13*0.1)</f>
        <v>14000</v>
      </c>
      <c r="T13" s="219" t="s">
        <v>60</v>
      </c>
      <c r="U13" s="148" t="s">
        <v>33</v>
      </c>
      <c r="V13" s="148" t="s">
        <v>34</v>
      </c>
      <c r="W13" s="216">
        <v>45606</v>
      </c>
    </row>
    <row r="14" spans="2:23" ht="83.55" customHeight="1" x14ac:dyDescent="0.25">
      <c r="B14" s="211"/>
      <c r="C14" s="211"/>
      <c r="D14" s="214"/>
      <c r="E14" s="143"/>
      <c r="F14" s="143"/>
      <c r="G14" s="214"/>
      <c r="H14" s="214"/>
      <c r="I14" s="27" t="s">
        <v>73</v>
      </c>
      <c r="J14" s="27" t="s">
        <v>46</v>
      </c>
      <c r="K14" s="25" t="s">
        <v>47</v>
      </c>
      <c r="L14" s="28">
        <v>4</v>
      </c>
      <c r="M14" s="149"/>
      <c r="N14" s="220"/>
      <c r="O14" s="226"/>
      <c r="P14" s="229"/>
      <c r="Q14" s="223"/>
      <c r="R14" s="223"/>
      <c r="S14" s="223"/>
      <c r="T14" s="220"/>
      <c r="U14" s="149"/>
      <c r="V14" s="149"/>
      <c r="W14" s="217"/>
    </row>
    <row r="15" spans="2:23" ht="105" customHeight="1" x14ac:dyDescent="0.25">
      <c r="B15" s="212"/>
      <c r="C15" s="212"/>
      <c r="D15" s="215"/>
      <c r="E15" s="144"/>
      <c r="F15" s="144"/>
      <c r="G15" s="215"/>
      <c r="H15" s="215"/>
      <c r="I15" s="27" t="s">
        <v>74</v>
      </c>
      <c r="J15" s="27" t="s">
        <v>55</v>
      </c>
      <c r="K15" s="28" t="s">
        <v>57</v>
      </c>
      <c r="L15" s="28">
        <v>40</v>
      </c>
      <c r="M15" s="150"/>
      <c r="N15" s="221"/>
      <c r="O15" s="227"/>
      <c r="P15" s="230"/>
      <c r="Q15" s="224"/>
      <c r="R15" s="224"/>
      <c r="S15" s="224"/>
      <c r="T15" s="221"/>
      <c r="U15" s="150"/>
      <c r="V15" s="150"/>
      <c r="W15" s="218"/>
    </row>
    <row r="16" spans="2:23" ht="81.599999999999994" customHeight="1" x14ac:dyDescent="0.25">
      <c r="B16" s="210" t="s">
        <v>75</v>
      </c>
      <c r="C16" s="210" t="s">
        <v>58</v>
      </c>
      <c r="D16" s="213" t="s">
        <v>23</v>
      </c>
      <c r="E16" s="142" t="s">
        <v>24</v>
      </c>
      <c r="F16" s="142" t="s">
        <v>59</v>
      </c>
      <c r="G16" s="213" t="s">
        <v>30</v>
      </c>
      <c r="H16" s="213" t="s">
        <v>31</v>
      </c>
      <c r="I16" s="24" t="s">
        <v>45</v>
      </c>
      <c r="J16" s="24" t="s">
        <v>56</v>
      </c>
      <c r="K16" s="25" t="s">
        <v>47</v>
      </c>
      <c r="L16" s="25">
        <v>70</v>
      </c>
      <c r="M16" s="148" t="s">
        <v>32</v>
      </c>
      <c r="N16" s="219" t="s">
        <v>72</v>
      </c>
      <c r="O16" s="225">
        <v>130000</v>
      </c>
      <c r="P16" s="228">
        <f>(Q16+R16)/4</f>
        <v>29250</v>
      </c>
      <c r="Q16" s="222">
        <f>(O16-S16)*85%</f>
        <v>99450</v>
      </c>
      <c r="R16" s="222">
        <f>(O16-S16)*15%</f>
        <v>17550</v>
      </c>
      <c r="S16" s="222">
        <f>O16*10%</f>
        <v>13000</v>
      </c>
      <c r="T16" s="219" t="s">
        <v>60</v>
      </c>
      <c r="U16" s="148" t="s">
        <v>83</v>
      </c>
      <c r="V16" s="148" t="s">
        <v>83</v>
      </c>
      <c r="W16" s="216">
        <v>45971</v>
      </c>
    </row>
    <row r="17" spans="2:23" ht="81.599999999999994" customHeight="1" x14ac:dyDescent="0.25">
      <c r="B17" s="211"/>
      <c r="C17" s="211"/>
      <c r="D17" s="214"/>
      <c r="E17" s="143"/>
      <c r="F17" s="143"/>
      <c r="G17" s="214"/>
      <c r="H17" s="214"/>
      <c r="I17" s="27" t="s">
        <v>73</v>
      </c>
      <c r="J17" s="27" t="s">
        <v>46</v>
      </c>
      <c r="K17" s="25" t="s">
        <v>47</v>
      </c>
      <c r="L17" s="28">
        <v>4</v>
      </c>
      <c r="M17" s="149"/>
      <c r="N17" s="220"/>
      <c r="O17" s="226"/>
      <c r="P17" s="229"/>
      <c r="Q17" s="223"/>
      <c r="R17" s="223"/>
      <c r="S17" s="223"/>
      <c r="T17" s="220"/>
      <c r="U17" s="149"/>
      <c r="V17" s="149"/>
      <c r="W17" s="217"/>
    </row>
    <row r="18" spans="2:23" ht="81.599999999999994" customHeight="1" x14ac:dyDescent="0.25">
      <c r="B18" s="212"/>
      <c r="C18" s="212"/>
      <c r="D18" s="215"/>
      <c r="E18" s="144"/>
      <c r="F18" s="144"/>
      <c r="G18" s="215"/>
      <c r="H18" s="215"/>
      <c r="I18" s="27" t="s">
        <v>74</v>
      </c>
      <c r="J18" s="27" t="s">
        <v>55</v>
      </c>
      <c r="K18" s="28" t="s">
        <v>57</v>
      </c>
      <c r="L18" s="28">
        <v>40</v>
      </c>
      <c r="M18" s="150"/>
      <c r="N18" s="221"/>
      <c r="O18" s="227"/>
      <c r="P18" s="230"/>
      <c r="Q18" s="224"/>
      <c r="R18" s="224"/>
      <c r="S18" s="224"/>
      <c r="T18" s="221"/>
      <c r="U18" s="150"/>
      <c r="V18" s="150"/>
      <c r="W18" s="218"/>
    </row>
    <row r="19" spans="2:23" ht="81.599999999999994" customHeight="1" x14ac:dyDescent="0.25">
      <c r="B19" s="210" t="s">
        <v>79</v>
      </c>
      <c r="C19" s="210" t="s">
        <v>58</v>
      </c>
      <c r="D19" s="213" t="s">
        <v>23</v>
      </c>
      <c r="E19" s="142" t="s">
        <v>24</v>
      </c>
      <c r="F19" s="142" t="s">
        <v>59</v>
      </c>
      <c r="G19" s="213" t="s">
        <v>30</v>
      </c>
      <c r="H19" s="213" t="s">
        <v>31</v>
      </c>
      <c r="I19" s="24" t="s">
        <v>45</v>
      </c>
      <c r="J19" s="24" t="s">
        <v>56</v>
      </c>
      <c r="K19" s="25" t="s">
        <v>47</v>
      </c>
      <c r="L19" s="25">
        <v>70</v>
      </c>
      <c r="M19" s="148" t="s">
        <v>32</v>
      </c>
      <c r="N19" s="219" t="s">
        <v>72</v>
      </c>
      <c r="O19" s="225">
        <v>52188.89</v>
      </c>
      <c r="P19" s="228">
        <f>(Q19+R19)/2</f>
        <v>23485.000499999998</v>
      </c>
      <c r="Q19" s="222">
        <f>(O19-S19)*85%</f>
        <v>39924.500849999997</v>
      </c>
      <c r="R19" s="222">
        <f>(O19-S19)*15%</f>
        <v>7045.5001499999989</v>
      </c>
      <c r="S19" s="222">
        <f>O19*10%</f>
        <v>5218.8890000000001</v>
      </c>
      <c r="T19" s="219" t="s">
        <v>60</v>
      </c>
      <c r="U19" s="231" t="s">
        <v>84</v>
      </c>
      <c r="V19" s="231" t="s">
        <v>84</v>
      </c>
      <c r="W19" s="234">
        <v>46336</v>
      </c>
    </row>
    <row r="20" spans="2:23" ht="81.599999999999994" customHeight="1" x14ac:dyDescent="0.25">
      <c r="B20" s="211"/>
      <c r="C20" s="211"/>
      <c r="D20" s="214"/>
      <c r="E20" s="143"/>
      <c r="F20" s="143"/>
      <c r="G20" s="214"/>
      <c r="H20" s="214"/>
      <c r="I20" s="27" t="s">
        <v>73</v>
      </c>
      <c r="J20" s="27" t="s">
        <v>46</v>
      </c>
      <c r="K20" s="25" t="s">
        <v>47</v>
      </c>
      <c r="L20" s="28">
        <v>4</v>
      </c>
      <c r="M20" s="149"/>
      <c r="N20" s="220"/>
      <c r="O20" s="226"/>
      <c r="P20" s="229"/>
      <c r="Q20" s="223"/>
      <c r="R20" s="223"/>
      <c r="S20" s="223"/>
      <c r="T20" s="220"/>
      <c r="U20" s="232"/>
      <c r="V20" s="232"/>
      <c r="W20" s="235"/>
    </row>
    <row r="21" spans="2:23" ht="81.599999999999994" customHeight="1" x14ac:dyDescent="0.25">
      <c r="B21" s="212"/>
      <c r="C21" s="212"/>
      <c r="D21" s="215"/>
      <c r="E21" s="144"/>
      <c r="F21" s="144"/>
      <c r="G21" s="215"/>
      <c r="H21" s="215"/>
      <c r="I21" s="27" t="s">
        <v>74</v>
      </c>
      <c r="J21" s="27" t="s">
        <v>55</v>
      </c>
      <c r="K21" s="28" t="s">
        <v>57</v>
      </c>
      <c r="L21" s="28">
        <v>40</v>
      </c>
      <c r="M21" s="150"/>
      <c r="N21" s="221"/>
      <c r="O21" s="227"/>
      <c r="P21" s="230"/>
      <c r="Q21" s="224"/>
      <c r="R21" s="224"/>
      <c r="S21" s="224"/>
      <c r="T21" s="221"/>
      <c r="U21" s="233"/>
      <c r="V21" s="233"/>
      <c r="W21" s="236"/>
    </row>
    <row r="23" spans="2:23" x14ac:dyDescent="0.25">
      <c r="O23" s="33">
        <f>SUM(O13:O22)</f>
        <v>322188.89</v>
      </c>
      <c r="P23" s="33">
        <f t="shared" ref="P23:S23" si="0">SUM(P13:P22)</f>
        <v>84235.000499999995</v>
      </c>
      <c r="Q23" s="33">
        <f t="shared" si="0"/>
        <v>246474.50085000001</v>
      </c>
      <c r="R23" s="33">
        <f t="shared" si="0"/>
        <v>43495.50015</v>
      </c>
      <c r="S23" s="33">
        <f t="shared" si="0"/>
        <v>32218.888999999999</v>
      </c>
      <c r="U23" s="33"/>
    </row>
    <row r="32" spans="2:23" x14ac:dyDescent="0.25">
      <c r="B32" s="36" t="s">
        <v>86</v>
      </c>
    </row>
    <row r="33" spans="2:106" ht="71.55" customHeight="1" x14ac:dyDescent="0.25">
      <c r="B33" s="210" t="s">
        <v>35</v>
      </c>
      <c r="C33" s="210" t="s">
        <v>69</v>
      </c>
      <c r="D33" s="213" t="s">
        <v>23</v>
      </c>
      <c r="E33" s="142" t="s">
        <v>24</v>
      </c>
      <c r="F33" s="142" t="s">
        <v>59</v>
      </c>
      <c r="G33" s="213" t="s">
        <v>30</v>
      </c>
      <c r="H33" s="213" t="s">
        <v>39</v>
      </c>
      <c r="I33" s="26" t="s">
        <v>53</v>
      </c>
      <c r="J33" s="26" t="s">
        <v>56</v>
      </c>
      <c r="K33" s="29" t="s">
        <v>47</v>
      </c>
      <c r="L33" s="29">
        <v>37</v>
      </c>
      <c r="M33" s="148" t="s">
        <v>32</v>
      </c>
      <c r="N33" s="219" t="s">
        <v>72</v>
      </c>
      <c r="O33" s="225">
        <v>45000</v>
      </c>
      <c r="P33" s="228">
        <f>(Q33+R33)/2</f>
        <v>20250</v>
      </c>
      <c r="Q33" s="222">
        <f>(O33-S33)*0.85</f>
        <v>34425</v>
      </c>
      <c r="R33" s="222">
        <f>(O33-S33)*15%</f>
        <v>6075</v>
      </c>
      <c r="S33" s="222">
        <f>(O33*0.1)</f>
        <v>4500</v>
      </c>
      <c r="T33" s="219" t="s">
        <v>60</v>
      </c>
      <c r="U33" s="148" t="s">
        <v>33</v>
      </c>
      <c r="V33" s="148" t="s">
        <v>34</v>
      </c>
      <c r="W33" s="216">
        <v>45606</v>
      </c>
    </row>
    <row r="34" spans="2:106" s="11" customFormat="1" ht="80.55" customHeight="1" x14ac:dyDescent="0.25">
      <c r="B34" s="211"/>
      <c r="C34" s="211"/>
      <c r="D34" s="214"/>
      <c r="E34" s="143"/>
      <c r="F34" s="143"/>
      <c r="G34" s="214"/>
      <c r="H34" s="214"/>
      <c r="I34" s="27" t="s">
        <v>73</v>
      </c>
      <c r="J34" s="27" t="s">
        <v>54</v>
      </c>
      <c r="K34" s="28" t="s">
        <v>47</v>
      </c>
      <c r="L34" s="28">
        <v>2</v>
      </c>
      <c r="M34" s="149"/>
      <c r="N34" s="220"/>
      <c r="O34" s="226"/>
      <c r="P34" s="229"/>
      <c r="Q34" s="223"/>
      <c r="R34" s="223"/>
      <c r="S34" s="223"/>
      <c r="T34" s="220"/>
      <c r="U34" s="149"/>
      <c r="V34" s="149"/>
      <c r="W34" s="217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2:106" s="11" customFormat="1" ht="94.5" customHeight="1" x14ac:dyDescent="0.25">
      <c r="B35" s="212"/>
      <c r="C35" s="212"/>
      <c r="D35" s="215"/>
      <c r="E35" s="144"/>
      <c r="F35" s="144"/>
      <c r="G35" s="215"/>
      <c r="H35" s="215"/>
      <c r="I35" s="27" t="s">
        <v>74</v>
      </c>
      <c r="J35" s="27" t="s">
        <v>55</v>
      </c>
      <c r="K35" s="28" t="s">
        <v>57</v>
      </c>
      <c r="L35" s="28">
        <v>40</v>
      </c>
      <c r="M35" s="150"/>
      <c r="N35" s="221"/>
      <c r="O35" s="227"/>
      <c r="P35" s="230"/>
      <c r="Q35" s="224"/>
      <c r="R35" s="224"/>
      <c r="S35" s="224"/>
      <c r="T35" s="221"/>
      <c r="U35" s="150"/>
      <c r="V35" s="150"/>
      <c r="W35" s="218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2:106" ht="81.599999999999994" customHeight="1" x14ac:dyDescent="0.25">
      <c r="B36" s="210" t="s">
        <v>76</v>
      </c>
      <c r="C36" s="210" t="s">
        <v>69</v>
      </c>
      <c r="D36" s="213" t="s">
        <v>23</v>
      </c>
      <c r="E36" s="142" t="s">
        <v>24</v>
      </c>
      <c r="F36" s="142" t="s">
        <v>59</v>
      </c>
      <c r="G36" s="213" t="s">
        <v>30</v>
      </c>
      <c r="H36" s="213" t="s">
        <v>39</v>
      </c>
      <c r="I36" s="26" t="s">
        <v>53</v>
      </c>
      <c r="J36" s="26" t="s">
        <v>56</v>
      </c>
      <c r="K36" s="29" t="s">
        <v>47</v>
      </c>
      <c r="L36" s="29">
        <v>37</v>
      </c>
      <c r="M36" s="148" t="s">
        <v>32</v>
      </c>
      <c r="N36" s="219" t="s">
        <v>72</v>
      </c>
      <c r="O36" s="225">
        <v>39411.11</v>
      </c>
      <c r="P36" s="228">
        <f>(Q36+R36)/2</f>
        <v>17734.999500000002</v>
      </c>
      <c r="Q36" s="222">
        <f t="shared" ref="Q36" si="1">(O36-S36)*85%</f>
        <v>30149.499150000003</v>
      </c>
      <c r="R36" s="222">
        <f t="shared" ref="R36" si="2">(O36-S36)*15%</f>
        <v>5320.4998500000002</v>
      </c>
      <c r="S36" s="222">
        <f t="shared" ref="S36" si="3">O36*10%</f>
        <v>3941.1110000000003</v>
      </c>
      <c r="T36" s="219" t="s">
        <v>60</v>
      </c>
      <c r="U36" s="148" t="s">
        <v>83</v>
      </c>
      <c r="V36" s="148" t="s">
        <v>83</v>
      </c>
      <c r="W36" s="216">
        <v>45971</v>
      </c>
      <c r="AA36" s="38">
        <f>+O23+O43</f>
        <v>406600</v>
      </c>
    </row>
    <row r="37" spans="2:106" ht="81.599999999999994" customHeight="1" x14ac:dyDescent="0.25">
      <c r="B37" s="211"/>
      <c r="C37" s="211"/>
      <c r="D37" s="214"/>
      <c r="E37" s="143"/>
      <c r="F37" s="143"/>
      <c r="G37" s="214"/>
      <c r="H37" s="214"/>
      <c r="I37" s="27" t="s">
        <v>73</v>
      </c>
      <c r="J37" s="27" t="s">
        <v>54</v>
      </c>
      <c r="K37" s="28" t="s">
        <v>47</v>
      </c>
      <c r="L37" s="28">
        <v>2</v>
      </c>
      <c r="M37" s="149"/>
      <c r="N37" s="220"/>
      <c r="O37" s="226"/>
      <c r="P37" s="229"/>
      <c r="Q37" s="223"/>
      <c r="R37" s="223"/>
      <c r="S37" s="223"/>
      <c r="T37" s="220"/>
      <c r="U37" s="149"/>
      <c r="V37" s="149"/>
      <c r="W37" s="217"/>
    </row>
    <row r="38" spans="2:106" ht="81.599999999999994" customHeight="1" x14ac:dyDescent="0.25">
      <c r="B38" s="212"/>
      <c r="C38" s="212"/>
      <c r="D38" s="215"/>
      <c r="E38" s="144"/>
      <c r="F38" s="144"/>
      <c r="G38" s="215"/>
      <c r="H38" s="215"/>
      <c r="I38" s="27" t="s">
        <v>74</v>
      </c>
      <c r="J38" s="27" t="s">
        <v>55</v>
      </c>
      <c r="K38" s="28" t="s">
        <v>57</v>
      </c>
      <c r="L38" s="28">
        <v>40</v>
      </c>
      <c r="M38" s="150"/>
      <c r="N38" s="221"/>
      <c r="O38" s="227"/>
      <c r="P38" s="230"/>
      <c r="Q38" s="224"/>
      <c r="R38" s="224"/>
      <c r="S38" s="224"/>
      <c r="T38" s="221"/>
      <c r="U38" s="150"/>
      <c r="V38" s="150"/>
      <c r="W38" s="218"/>
    </row>
    <row r="39" spans="2:106" ht="81.599999999999994" customHeight="1" x14ac:dyDescent="0.25">
      <c r="B39" s="210" t="s">
        <v>80</v>
      </c>
      <c r="C39" s="210" t="s">
        <v>69</v>
      </c>
      <c r="D39" s="213" t="s">
        <v>23</v>
      </c>
      <c r="E39" s="142" t="s">
        <v>24</v>
      </c>
      <c r="F39" s="142" t="s">
        <v>59</v>
      </c>
      <c r="G39" s="213" t="s">
        <v>30</v>
      </c>
      <c r="H39" s="213" t="s">
        <v>39</v>
      </c>
      <c r="I39" s="26" t="s">
        <v>53</v>
      </c>
      <c r="J39" s="26" t="s">
        <v>56</v>
      </c>
      <c r="K39" s="29" t="s">
        <v>47</v>
      </c>
      <c r="L39" s="29">
        <v>37</v>
      </c>
      <c r="M39" s="148" t="s">
        <v>32</v>
      </c>
      <c r="N39" s="219" t="s">
        <v>72</v>
      </c>
      <c r="O39" s="225">
        <v>0</v>
      </c>
      <c r="P39" s="228">
        <v>0</v>
      </c>
      <c r="Q39" s="222">
        <f t="shared" ref="Q39" si="4">(O39-S39)*85%</f>
        <v>0</v>
      </c>
      <c r="R39" s="222">
        <f t="shared" ref="R39" si="5">(O39-S39)*15%</f>
        <v>0</v>
      </c>
      <c r="S39" s="222">
        <f t="shared" ref="S39" si="6">O39*10%</f>
        <v>0</v>
      </c>
      <c r="T39" s="219" t="s">
        <v>60</v>
      </c>
      <c r="U39" s="231" t="s">
        <v>84</v>
      </c>
      <c r="V39" s="231" t="s">
        <v>84</v>
      </c>
      <c r="W39" s="234">
        <v>46336</v>
      </c>
    </row>
    <row r="40" spans="2:106" ht="81.599999999999994" customHeight="1" x14ac:dyDescent="0.25">
      <c r="B40" s="211"/>
      <c r="C40" s="211"/>
      <c r="D40" s="214"/>
      <c r="E40" s="143"/>
      <c r="F40" s="143"/>
      <c r="G40" s="214"/>
      <c r="H40" s="214"/>
      <c r="I40" s="27" t="s">
        <v>73</v>
      </c>
      <c r="J40" s="27" t="s">
        <v>54</v>
      </c>
      <c r="K40" s="28" t="s">
        <v>47</v>
      </c>
      <c r="L40" s="28">
        <v>2</v>
      </c>
      <c r="M40" s="149"/>
      <c r="N40" s="220"/>
      <c r="O40" s="226"/>
      <c r="P40" s="229"/>
      <c r="Q40" s="223"/>
      <c r="R40" s="223"/>
      <c r="S40" s="223"/>
      <c r="T40" s="220"/>
      <c r="U40" s="232"/>
      <c r="V40" s="232"/>
      <c r="W40" s="235"/>
    </row>
    <row r="41" spans="2:106" ht="81.599999999999994" customHeight="1" x14ac:dyDescent="0.25">
      <c r="B41" s="212"/>
      <c r="C41" s="212"/>
      <c r="D41" s="215"/>
      <c r="E41" s="144"/>
      <c r="F41" s="144"/>
      <c r="G41" s="215"/>
      <c r="H41" s="215"/>
      <c r="I41" s="27" t="s">
        <v>74</v>
      </c>
      <c r="J41" s="27" t="s">
        <v>55</v>
      </c>
      <c r="K41" s="28" t="s">
        <v>57</v>
      </c>
      <c r="L41" s="28">
        <v>40</v>
      </c>
      <c r="M41" s="150"/>
      <c r="N41" s="221"/>
      <c r="O41" s="227"/>
      <c r="P41" s="230"/>
      <c r="Q41" s="224"/>
      <c r="R41" s="224"/>
      <c r="S41" s="224"/>
      <c r="T41" s="221"/>
      <c r="U41" s="233"/>
      <c r="V41" s="233"/>
      <c r="W41" s="236"/>
    </row>
    <row r="43" spans="2:106" x14ac:dyDescent="0.25">
      <c r="O43" s="33">
        <f>SUM(O33:O42)</f>
        <v>84411.11</v>
      </c>
      <c r="P43" s="33">
        <f t="shared" ref="P43:S43" si="7">SUM(P33:P42)</f>
        <v>37984.999500000005</v>
      </c>
      <c r="Q43" s="33">
        <f t="shared" si="7"/>
        <v>64574.499150000003</v>
      </c>
      <c r="R43" s="33">
        <f t="shared" si="7"/>
        <v>11395.49985</v>
      </c>
      <c r="S43" s="33">
        <f t="shared" si="7"/>
        <v>8441.1110000000008</v>
      </c>
    </row>
    <row r="44" spans="2:106" x14ac:dyDescent="0.25">
      <c r="B44" s="36" t="s">
        <v>87</v>
      </c>
    </row>
    <row r="45" spans="2:106" ht="64.5" customHeight="1" x14ac:dyDescent="0.25">
      <c r="B45" s="210" t="s">
        <v>36</v>
      </c>
      <c r="C45" s="210" t="s">
        <v>70</v>
      </c>
      <c r="D45" s="219" t="s">
        <v>23</v>
      </c>
      <c r="E45" s="148" t="s">
        <v>24</v>
      </c>
      <c r="F45" s="142" t="s">
        <v>59</v>
      </c>
      <c r="G45" s="219" t="s">
        <v>30</v>
      </c>
      <c r="H45" s="219" t="s">
        <v>40</v>
      </c>
      <c r="I45" s="26" t="s">
        <v>53</v>
      </c>
      <c r="J45" s="26" t="s">
        <v>56</v>
      </c>
      <c r="K45" s="29" t="s">
        <v>47</v>
      </c>
      <c r="L45" s="29">
        <v>6</v>
      </c>
      <c r="M45" s="219" t="s">
        <v>32</v>
      </c>
      <c r="N45" s="219" t="s">
        <v>72</v>
      </c>
      <c r="O45" s="225">
        <f>+Q45+S45</f>
        <v>53845.4</v>
      </c>
      <c r="P45" s="228">
        <f>(Q45+R45)/2</f>
        <v>27850.235000000001</v>
      </c>
      <c r="Q45" s="222">
        <v>47345.4</v>
      </c>
      <c r="R45" s="222">
        <v>8355.07</v>
      </c>
      <c r="S45" s="222">
        <v>6500</v>
      </c>
      <c r="T45" s="219" t="s">
        <v>60</v>
      </c>
      <c r="U45" s="148" t="s">
        <v>33</v>
      </c>
      <c r="V45" s="148" t="s">
        <v>34</v>
      </c>
      <c r="W45" s="216">
        <v>45606</v>
      </c>
    </row>
    <row r="46" spans="2:106" s="11" customFormat="1" ht="56.1" customHeight="1" x14ac:dyDescent="0.25">
      <c r="B46" s="211"/>
      <c r="C46" s="211"/>
      <c r="D46" s="220"/>
      <c r="E46" s="149"/>
      <c r="F46" s="143"/>
      <c r="G46" s="220"/>
      <c r="H46" s="220"/>
      <c r="I46" s="27" t="s">
        <v>73</v>
      </c>
      <c r="J46" s="27" t="s">
        <v>54</v>
      </c>
      <c r="K46" s="28" t="s">
        <v>47</v>
      </c>
      <c r="L46" s="28">
        <v>2</v>
      </c>
      <c r="M46" s="220"/>
      <c r="N46" s="220"/>
      <c r="O46" s="226"/>
      <c r="P46" s="229"/>
      <c r="Q46" s="223"/>
      <c r="R46" s="223"/>
      <c r="S46" s="223"/>
      <c r="T46" s="220"/>
      <c r="U46" s="149"/>
      <c r="V46" s="149"/>
      <c r="W46" s="217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2:106" s="11" customFormat="1" ht="81.599999999999994" customHeight="1" x14ac:dyDescent="0.25">
      <c r="B47" s="212"/>
      <c r="C47" s="212"/>
      <c r="D47" s="221"/>
      <c r="E47" s="150"/>
      <c r="F47" s="144"/>
      <c r="G47" s="221"/>
      <c r="H47" s="221"/>
      <c r="I47" s="27" t="s">
        <v>74</v>
      </c>
      <c r="J47" s="27" t="s">
        <v>55</v>
      </c>
      <c r="K47" s="28" t="s">
        <v>57</v>
      </c>
      <c r="L47" s="28">
        <v>40</v>
      </c>
      <c r="M47" s="221"/>
      <c r="N47" s="221"/>
      <c r="O47" s="227"/>
      <c r="P47" s="230"/>
      <c r="Q47" s="224"/>
      <c r="R47" s="224"/>
      <c r="S47" s="224"/>
      <c r="T47" s="221"/>
      <c r="U47" s="150"/>
      <c r="V47" s="150"/>
      <c r="W47" s="218"/>
      <c r="X47" s="1"/>
      <c r="Y47" s="1"/>
      <c r="Z47" s="1"/>
      <c r="AA47" s="38">
        <f>+O55</f>
        <v>53845.4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2:106" ht="81.599999999999994" customHeight="1" x14ac:dyDescent="0.25">
      <c r="B48" s="210" t="s">
        <v>77</v>
      </c>
      <c r="C48" s="210" t="s">
        <v>70</v>
      </c>
      <c r="D48" s="219" t="s">
        <v>23</v>
      </c>
      <c r="E48" s="148" t="s">
        <v>24</v>
      </c>
      <c r="F48" s="142" t="s">
        <v>59</v>
      </c>
      <c r="G48" s="219" t="s">
        <v>30</v>
      </c>
      <c r="H48" s="213" t="s">
        <v>40</v>
      </c>
      <c r="I48" s="26" t="s">
        <v>53</v>
      </c>
      <c r="J48" s="26" t="s">
        <v>56</v>
      </c>
      <c r="K48" s="29" t="s">
        <v>47</v>
      </c>
      <c r="L48" s="29">
        <v>6</v>
      </c>
      <c r="M48" s="219" t="s">
        <v>32</v>
      </c>
      <c r="N48" s="219" t="s">
        <v>72</v>
      </c>
      <c r="O48" s="225"/>
      <c r="P48" s="228">
        <f>(Q48+R48)</f>
        <v>55700.47</v>
      </c>
      <c r="Q48" s="222">
        <v>47345.4</v>
      </c>
      <c r="R48" s="222">
        <v>8355.07</v>
      </c>
      <c r="S48" s="222">
        <v>5878.88</v>
      </c>
      <c r="T48" s="219" t="s">
        <v>60</v>
      </c>
      <c r="U48" s="148" t="s">
        <v>83</v>
      </c>
      <c r="V48" s="148" t="s">
        <v>83</v>
      </c>
      <c r="W48" s="216">
        <v>45971</v>
      </c>
    </row>
    <row r="49" spans="2:23" ht="81.599999999999994" customHeight="1" x14ac:dyDescent="0.25">
      <c r="B49" s="211"/>
      <c r="C49" s="211"/>
      <c r="D49" s="220"/>
      <c r="E49" s="149"/>
      <c r="F49" s="143"/>
      <c r="G49" s="220"/>
      <c r="H49" s="214"/>
      <c r="I49" s="27" t="s">
        <v>73</v>
      </c>
      <c r="J49" s="27" t="s">
        <v>54</v>
      </c>
      <c r="K49" s="28" t="s">
        <v>47</v>
      </c>
      <c r="L49" s="28">
        <v>2</v>
      </c>
      <c r="M49" s="220"/>
      <c r="N49" s="220"/>
      <c r="O49" s="226"/>
      <c r="P49" s="229"/>
      <c r="Q49" s="223"/>
      <c r="R49" s="223"/>
      <c r="S49" s="223"/>
      <c r="T49" s="220"/>
      <c r="U49" s="149"/>
      <c r="V49" s="149"/>
      <c r="W49" s="217"/>
    </row>
    <row r="50" spans="2:23" ht="81.599999999999994" customHeight="1" x14ac:dyDescent="0.25">
      <c r="B50" s="212"/>
      <c r="C50" s="212"/>
      <c r="D50" s="221"/>
      <c r="E50" s="150"/>
      <c r="F50" s="144"/>
      <c r="G50" s="221"/>
      <c r="H50" s="215"/>
      <c r="I50" s="27" t="s">
        <v>74</v>
      </c>
      <c r="J50" s="27" t="s">
        <v>55</v>
      </c>
      <c r="K50" s="28" t="s">
        <v>57</v>
      </c>
      <c r="L50" s="28">
        <v>40</v>
      </c>
      <c r="M50" s="221"/>
      <c r="N50" s="221"/>
      <c r="O50" s="227"/>
      <c r="P50" s="230"/>
      <c r="Q50" s="224"/>
      <c r="R50" s="224"/>
      <c r="S50" s="224"/>
      <c r="T50" s="221"/>
      <c r="U50" s="150"/>
      <c r="V50" s="150"/>
      <c r="W50" s="218"/>
    </row>
    <row r="51" spans="2:23" ht="81.599999999999994" customHeight="1" x14ac:dyDescent="0.25">
      <c r="B51" s="210" t="s">
        <v>81</v>
      </c>
      <c r="C51" s="210" t="s">
        <v>70</v>
      </c>
      <c r="D51" s="219" t="s">
        <v>23</v>
      </c>
      <c r="E51" s="148" t="s">
        <v>24</v>
      </c>
      <c r="F51" s="142" t="s">
        <v>59</v>
      </c>
      <c r="G51" s="219" t="s">
        <v>30</v>
      </c>
      <c r="H51" s="219" t="s">
        <v>40</v>
      </c>
      <c r="I51" s="26" t="s">
        <v>53</v>
      </c>
      <c r="J51" s="26" t="s">
        <v>56</v>
      </c>
      <c r="K51" s="29" t="s">
        <v>47</v>
      </c>
      <c r="L51" s="29">
        <v>6</v>
      </c>
      <c r="M51" s="219" t="s">
        <v>32</v>
      </c>
      <c r="N51" s="219" t="s">
        <v>72</v>
      </c>
      <c r="O51" s="246"/>
      <c r="P51" s="237"/>
      <c r="Q51" s="237"/>
      <c r="R51" s="237"/>
      <c r="S51" s="237"/>
      <c r="T51" s="240" t="s">
        <v>60</v>
      </c>
      <c r="U51" s="231" t="s">
        <v>84</v>
      </c>
      <c r="V51" s="231" t="s">
        <v>84</v>
      </c>
      <c r="W51" s="234">
        <v>46336</v>
      </c>
    </row>
    <row r="52" spans="2:23" ht="81.599999999999994" customHeight="1" x14ac:dyDescent="0.25">
      <c r="B52" s="211"/>
      <c r="C52" s="211"/>
      <c r="D52" s="220"/>
      <c r="E52" s="149"/>
      <c r="F52" s="143"/>
      <c r="G52" s="220"/>
      <c r="H52" s="220"/>
      <c r="I52" s="27" t="s">
        <v>73</v>
      </c>
      <c r="J52" s="27" t="s">
        <v>54</v>
      </c>
      <c r="K52" s="28" t="s">
        <v>47</v>
      </c>
      <c r="L52" s="28">
        <v>2</v>
      </c>
      <c r="M52" s="220"/>
      <c r="N52" s="220"/>
      <c r="O52" s="247"/>
      <c r="P52" s="238"/>
      <c r="Q52" s="238"/>
      <c r="R52" s="238"/>
      <c r="S52" s="238"/>
      <c r="T52" s="241"/>
      <c r="U52" s="232"/>
      <c r="V52" s="232"/>
      <c r="W52" s="235"/>
    </row>
    <row r="53" spans="2:23" ht="81.599999999999994" customHeight="1" x14ac:dyDescent="0.25">
      <c r="B53" s="212"/>
      <c r="C53" s="212"/>
      <c r="D53" s="221"/>
      <c r="E53" s="150"/>
      <c r="F53" s="144"/>
      <c r="G53" s="221"/>
      <c r="H53" s="221"/>
      <c r="I53" s="27" t="s">
        <v>74</v>
      </c>
      <c r="J53" s="27" t="s">
        <v>55</v>
      </c>
      <c r="K53" s="28" t="s">
        <v>57</v>
      </c>
      <c r="L53" s="28">
        <v>40</v>
      </c>
      <c r="M53" s="221"/>
      <c r="N53" s="221"/>
      <c r="O53" s="248"/>
      <c r="P53" s="239"/>
      <c r="Q53" s="239"/>
      <c r="R53" s="239"/>
      <c r="S53" s="239"/>
      <c r="T53" s="242"/>
      <c r="U53" s="233"/>
      <c r="V53" s="233"/>
      <c r="W53" s="236"/>
    </row>
    <row r="55" spans="2:23" x14ac:dyDescent="0.25">
      <c r="O55" s="33">
        <f>SUM(O45:O54)</f>
        <v>53845.4</v>
      </c>
      <c r="P55" s="33">
        <f t="shared" ref="P55:S55" si="8">SUM(P45:P54)</f>
        <v>83550.705000000002</v>
      </c>
      <c r="Q55" s="33">
        <f t="shared" si="8"/>
        <v>94690.8</v>
      </c>
      <c r="R55" s="33">
        <f t="shared" si="8"/>
        <v>16710.14</v>
      </c>
      <c r="S55" s="33">
        <f t="shared" si="8"/>
        <v>12378.880000000001</v>
      </c>
    </row>
    <row r="57" spans="2:23" x14ac:dyDescent="0.25">
      <c r="B57" s="36" t="s">
        <v>88</v>
      </c>
    </row>
    <row r="58" spans="2:23" ht="81.599999999999994" customHeight="1" x14ac:dyDescent="0.25">
      <c r="B58" s="210" t="s">
        <v>37</v>
      </c>
      <c r="C58" s="210" t="s">
        <v>71</v>
      </c>
      <c r="D58" s="219" t="s">
        <v>23</v>
      </c>
      <c r="E58" s="148" t="s">
        <v>24</v>
      </c>
      <c r="F58" s="142" t="s">
        <v>59</v>
      </c>
      <c r="G58" s="219" t="s">
        <v>42</v>
      </c>
      <c r="H58" s="219" t="s">
        <v>41</v>
      </c>
      <c r="I58" s="26" t="s">
        <v>48</v>
      </c>
      <c r="J58" s="26" t="s">
        <v>49</v>
      </c>
      <c r="K58" s="29" t="s">
        <v>51</v>
      </c>
      <c r="L58" s="29">
        <v>1</v>
      </c>
      <c r="M58" s="148" t="s">
        <v>32</v>
      </c>
      <c r="N58" s="148" t="s">
        <v>43</v>
      </c>
      <c r="O58" s="225">
        <v>120000</v>
      </c>
      <c r="P58" s="228">
        <f>(Q58+R58)</f>
        <v>108000</v>
      </c>
      <c r="Q58" s="222">
        <f>(O58-S58)*85%</f>
        <v>91800</v>
      </c>
      <c r="R58" s="222">
        <f>(O58-S58)*15%</f>
        <v>16200</v>
      </c>
      <c r="S58" s="222">
        <f>(O58*10%)</f>
        <v>12000</v>
      </c>
      <c r="T58" s="219" t="s">
        <v>61</v>
      </c>
      <c r="U58" s="148" t="s">
        <v>33</v>
      </c>
      <c r="V58" s="243" t="s">
        <v>44</v>
      </c>
      <c r="W58" s="249">
        <v>45606</v>
      </c>
    </row>
    <row r="59" spans="2:23" ht="81.599999999999994" customHeight="1" x14ac:dyDescent="0.25">
      <c r="B59" s="211"/>
      <c r="C59" s="211"/>
      <c r="D59" s="220"/>
      <c r="E59" s="149"/>
      <c r="F59" s="143"/>
      <c r="G59" s="220"/>
      <c r="H59" s="220"/>
      <c r="I59" s="27" t="s">
        <v>62</v>
      </c>
      <c r="J59" s="27" t="s">
        <v>50</v>
      </c>
      <c r="K59" s="30" t="s">
        <v>47</v>
      </c>
      <c r="L59" s="30">
        <v>1</v>
      </c>
      <c r="M59" s="149"/>
      <c r="N59" s="149"/>
      <c r="O59" s="226"/>
      <c r="P59" s="229"/>
      <c r="Q59" s="223"/>
      <c r="R59" s="223"/>
      <c r="S59" s="223"/>
      <c r="T59" s="220"/>
      <c r="U59" s="149"/>
      <c r="V59" s="244"/>
      <c r="W59" s="249"/>
    </row>
    <row r="60" spans="2:23" ht="81.599999999999994" customHeight="1" x14ac:dyDescent="0.25">
      <c r="B60" s="211"/>
      <c r="C60" s="211"/>
      <c r="D60" s="220"/>
      <c r="E60" s="149"/>
      <c r="F60" s="143"/>
      <c r="G60" s="220"/>
      <c r="H60" s="220"/>
      <c r="I60" s="31" t="s">
        <v>66</v>
      </c>
      <c r="J60" s="31" t="s">
        <v>65</v>
      </c>
      <c r="K60" s="32" t="s">
        <v>52</v>
      </c>
      <c r="L60" s="32">
        <v>1</v>
      </c>
      <c r="M60" s="149"/>
      <c r="N60" s="149"/>
      <c r="O60" s="226"/>
      <c r="P60" s="229"/>
      <c r="Q60" s="223"/>
      <c r="R60" s="223"/>
      <c r="S60" s="223"/>
      <c r="T60" s="220"/>
      <c r="U60" s="149"/>
      <c r="V60" s="244"/>
      <c r="W60" s="249"/>
    </row>
    <row r="61" spans="2:23" ht="75" customHeight="1" x14ac:dyDescent="0.25">
      <c r="B61" s="212"/>
      <c r="C61" s="212"/>
      <c r="D61" s="221"/>
      <c r="E61" s="150"/>
      <c r="F61" s="144"/>
      <c r="G61" s="221"/>
      <c r="H61" s="221"/>
      <c r="I61" s="31" t="s">
        <v>63</v>
      </c>
      <c r="J61" s="27" t="s">
        <v>64</v>
      </c>
      <c r="K61" s="28" t="s">
        <v>52</v>
      </c>
      <c r="L61" s="28">
        <v>1</v>
      </c>
      <c r="M61" s="150"/>
      <c r="N61" s="150"/>
      <c r="O61" s="227"/>
      <c r="P61" s="230"/>
      <c r="Q61" s="224"/>
      <c r="R61" s="224"/>
      <c r="S61" s="224"/>
      <c r="T61" s="221"/>
      <c r="U61" s="150"/>
      <c r="V61" s="245"/>
      <c r="W61" s="249"/>
    </row>
    <row r="62" spans="2:23" ht="81.599999999999994" customHeight="1" x14ac:dyDescent="0.25">
      <c r="B62" s="210" t="s">
        <v>78</v>
      </c>
      <c r="C62" s="210" t="s">
        <v>71</v>
      </c>
      <c r="D62" s="219" t="s">
        <v>23</v>
      </c>
      <c r="E62" s="148" t="s">
        <v>24</v>
      </c>
      <c r="F62" s="142" t="s">
        <v>59</v>
      </c>
      <c r="G62" s="219" t="s">
        <v>42</v>
      </c>
      <c r="H62" s="219" t="s">
        <v>41</v>
      </c>
      <c r="I62" s="26" t="s">
        <v>48</v>
      </c>
      <c r="J62" s="26" t="s">
        <v>49</v>
      </c>
      <c r="K62" s="29" t="s">
        <v>51</v>
      </c>
      <c r="L62" s="29">
        <v>1</v>
      </c>
      <c r="M62" s="148" t="s">
        <v>32</v>
      </c>
      <c r="N62" s="148" t="s">
        <v>43</v>
      </c>
      <c r="O62" s="225">
        <v>0</v>
      </c>
      <c r="P62" s="228">
        <v>0</v>
      </c>
      <c r="Q62" s="222">
        <v>0</v>
      </c>
      <c r="R62" s="222">
        <v>0</v>
      </c>
      <c r="S62" s="222">
        <v>0</v>
      </c>
      <c r="T62" s="219" t="s">
        <v>61</v>
      </c>
      <c r="U62" s="148" t="s">
        <v>83</v>
      </c>
      <c r="V62" s="243" t="s">
        <v>83</v>
      </c>
      <c r="W62" s="249">
        <v>45971</v>
      </c>
    </row>
    <row r="63" spans="2:23" ht="81.599999999999994" customHeight="1" x14ac:dyDescent="0.25">
      <c r="B63" s="211"/>
      <c r="C63" s="211"/>
      <c r="D63" s="220"/>
      <c r="E63" s="149"/>
      <c r="F63" s="143"/>
      <c r="G63" s="220"/>
      <c r="H63" s="220"/>
      <c r="I63" s="27" t="s">
        <v>62</v>
      </c>
      <c r="J63" s="27" t="s">
        <v>50</v>
      </c>
      <c r="K63" s="30" t="s">
        <v>47</v>
      </c>
      <c r="L63" s="30">
        <v>1</v>
      </c>
      <c r="M63" s="149"/>
      <c r="N63" s="149"/>
      <c r="O63" s="226"/>
      <c r="P63" s="229"/>
      <c r="Q63" s="223"/>
      <c r="R63" s="223"/>
      <c r="S63" s="223"/>
      <c r="T63" s="220"/>
      <c r="U63" s="149"/>
      <c r="V63" s="244"/>
      <c r="W63" s="249"/>
    </row>
    <row r="64" spans="2:23" ht="81.599999999999994" customHeight="1" x14ac:dyDescent="0.25">
      <c r="B64" s="211"/>
      <c r="C64" s="211"/>
      <c r="D64" s="220"/>
      <c r="E64" s="149"/>
      <c r="F64" s="143"/>
      <c r="G64" s="220"/>
      <c r="H64" s="220"/>
      <c r="I64" s="31" t="s">
        <v>66</v>
      </c>
      <c r="J64" s="31" t="s">
        <v>65</v>
      </c>
      <c r="K64" s="32" t="s">
        <v>52</v>
      </c>
      <c r="L64" s="32">
        <v>1</v>
      </c>
      <c r="M64" s="149"/>
      <c r="N64" s="149"/>
      <c r="O64" s="226"/>
      <c r="P64" s="229"/>
      <c r="Q64" s="223"/>
      <c r="R64" s="223"/>
      <c r="S64" s="223"/>
      <c r="T64" s="220"/>
      <c r="U64" s="149"/>
      <c r="V64" s="244"/>
      <c r="W64" s="249"/>
    </row>
    <row r="65" spans="2:27" ht="81.599999999999994" customHeight="1" x14ac:dyDescent="0.25">
      <c r="B65" s="212"/>
      <c r="C65" s="212"/>
      <c r="D65" s="221"/>
      <c r="E65" s="150"/>
      <c r="F65" s="144"/>
      <c r="G65" s="221"/>
      <c r="H65" s="221"/>
      <c r="I65" s="31" t="s">
        <v>63</v>
      </c>
      <c r="J65" s="27" t="s">
        <v>64</v>
      </c>
      <c r="K65" s="28" t="s">
        <v>52</v>
      </c>
      <c r="L65" s="28">
        <v>1</v>
      </c>
      <c r="M65" s="150"/>
      <c r="N65" s="150"/>
      <c r="O65" s="227"/>
      <c r="P65" s="230"/>
      <c r="Q65" s="224"/>
      <c r="R65" s="224"/>
      <c r="S65" s="224"/>
      <c r="T65" s="221"/>
      <c r="U65" s="150"/>
      <c r="V65" s="245"/>
      <c r="W65" s="249"/>
    </row>
    <row r="66" spans="2:27" ht="81.599999999999994" customHeight="1" x14ac:dyDescent="0.25">
      <c r="B66" s="210" t="s">
        <v>82</v>
      </c>
      <c r="C66" s="210" t="s">
        <v>71</v>
      </c>
      <c r="D66" s="219" t="s">
        <v>23</v>
      </c>
      <c r="E66" s="148" t="s">
        <v>24</v>
      </c>
      <c r="F66" s="142" t="s">
        <v>59</v>
      </c>
      <c r="G66" s="219" t="s">
        <v>42</v>
      </c>
      <c r="H66" s="219" t="s">
        <v>41</v>
      </c>
      <c r="I66" s="26" t="s">
        <v>48</v>
      </c>
      <c r="J66" s="26" t="s">
        <v>49</v>
      </c>
      <c r="K66" s="29" t="s">
        <v>51</v>
      </c>
      <c r="L66" s="29">
        <v>1</v>
      </c>
      <c r="M66" s="148" t="s">
        <v>32</v>
      </c>
      <c r="N66" s="148" t="s">
        <v>43</v>
      </c>
      <c r="O66" s="225">
        <v>91027.78</v>
      </c>
      <c r="P66" s="228">
        <f>(Q66+R66)</f>
        <v>81925.001999999993</v>
      </c>
      <c r="Q66" s="222">
        <f>(O66-S66)*85%</f>
        <v>69636.251699999993</v>
      </c>
      <c r="R66" s="222">
        <f>(O66-S66)*15%</f>
        <v>12288.750299999998</v>
      </c>
      <c r="S66" s="222">
        <f>O66*10%</f>
        <v>9102.7780000000002</v>
      </c>
      <c r="T66" s="219" t="s">
        <v>61</v>
      </c>
      <c r="U66" s="231" t="s">
        <v>84</v>
      </c>
      <c r="V66" s="250" t="s">
        <v>84</v>
      </c>
      <c r="W66" s="253">
        <v>46336</v>
      </c>
    </row>
    <row r="67" spans="2:27" ht="81.599999999999994" customHeight="1" x14ac:dyDescent="0.25">
      <c r="B67" s="211"/>
      <c r="C67" s="211"/>
      <c r="D67" s="220"/>
      <c r="E67" s="149"/>
      <c r="F67" s="143"/>
      <c r="G67" s="220"/>
      <c r="H67" s="220"/>
      <c r="I67" s="27" t="s">
        <v>62</v>
      </c>
      <c r="J67" s="27" t="s">
        <v>50</v>
      </c>
      <c r="K67" s="30" t="s">
        <v>47</v>
      </c>
      <c r="L67" s="30">
        <v>1</v>
      </c>
      <c r="M67" s="149"/>
      <c r="N67" s="149"/>
      <c r="O67" s="226"/>
      <c r="P67" s="229"/>
      <c r="Q67" s="223"/>
      <c r="R67" s="223"/>
      <c r="S67" s="223"/>
      <c r="T67" s="220"/>
      <c r="U67" s="232"/>
      <c r="V67" s="251"/>
      <c r="W67" s="253"/>
    </row>
    <row r="68" spans="2:27" ht="56.1" customHeight="1" x14ac:dyDescent="0.25">
      <c r="B68" s="211"/>
      <c r="C68" s="211"/>
      <c r="D68" s="220"/>
      <c r="E68" s="149"/>
      <c r="F68" s="143"/>
      <c r="G68" s="220"/>
      <c r="H68" s="220"/>
      <c r="I68" s="31" t="s">
        <v>66</v>
      </c>
      <c r="J68" s="31" t="s">
        <v>65</v>
      </c>
      <c r="K68" s="32" t="s">
        <v>52</v>
      </c>
      <c r="L68" s="32">
        <v>1</v>
      </c>
      <c r="M68" s="149"/>
      <c r="N68" s="149"/>
      <c r="O68" s="226"/>
      <c r="P68" s="229"/>
      <c r="Q68" s="223"/>
      <c r="R68" s="223"/>
      <c r="S68" s="223"/>
      <c r="T68" s="220"/>
      <c r="U68" s="232"/>
      <c r="V68" s="251"/>
      <c r="W68" s="253"/>
    </row>
    <row r="69" spans="2:27" ht="48.6" customHeight="1" x14ac:dyDescent="0.25">
      <c r="B69" s="212"/>
      <c r="C69" s="212"/>
      <c r="D69" s="221"/>
      <c r="E69" s="150"/>
      <c r="F69" s="144"/>
      <c r="G69" s="221"/>
      <c r="H69" s="221"/>
      <c r="I69" s="31" t="s">
        <v>63</v>
      </c>
      <c r="J69" s="27" t="s">
        <v>64</v>
      </c>
      <c r="K69" s="28" t="s">
        <v>52</v>
      </c>
      <c r="L69" s="28">
        <v>1</v>
      </c>
      <c r="M69" s="150"/>
      <c r="N69" s="150"/>
      <c r="O69" s="227"/>
      <c r="P69" s="230"/>
      <c r="Q69" s="224"/>
      <c r="R69" s="224"/>
      <c r="S69" s="224"/>
      <c r="T69" s="221"/>
      <c r="U69" s="233"/>
      <c r="V69" s="252"/>
      <c r="W69" s="253"/>
    </row>
    <row r="71" spans="2:27" x14ac:dyDescent="0.25">
      <c r="O71" s="33">
        <f>SUM(O58:O70)</f>
        <v>211027.78</v>
      </c>
      <c r="P71" s="33"/>
      <c r="Q71" s="33">
        <f t="shared" ref="Q71:S71" si="9">SUM(Q58:Q70)</f>
        <v>161436.25169999999</v>
      </c>
      <c r="R71" s="33">
        <f t="shared" si="9"/>
        <v>28488.7503</v>
      </c>
      <c r="S71" s="33">
        <f t="shared" si="9"/>
        <v>21102.777999999998</v>
      </c>
    </row>
    <row r="72" spans="2:27" x14ac:dyDescent="0.25">
      <c r="AA72" s="38">
        <f>+AA47+AA36+O71</f>
        <v>671473.18</v>
      </c>
    </row>
    <row r="73" spans="2:27" x14ac:dyDescent="0.25">
      <c r="N73" s="3" t="s">
        <v>89</v>
      </c>
      <c r="O73" s="33">
        <f>+O23+O43+O55+O71</f>
        <v>671473.18</v>
      </c>
      <c r="P73" s="33"/>
      <c r="Q73" s="33">
        <f t="shared" ref="Q73:S73" si="10">+Q23+Q43+Q55+Q71</f>
        <v>567176.05169999995</v>
      </c>
      <c r="R73" s="33">
        <f t="shared" si="10"/>
        <v>100089.8903</v>
      </c>
      <c r="S73" s="33">
        <f t="shared" si="10"/>
        <v>74141.657999999996</v>
      </c>
    </row>
  </sheetData>
  <mergeCells count="237">
    <mergeCell ref="R66:R69"/>
    <mergeCell ref="W62:W65"/>
    <mergeCell ref="B66:B69"/>
    <mergeCell ref="C66:C69"/>
    <mergeCell ref="D66:D69"/>
    <mergeCell ref="E66:E69"/>
    <mergeCell ref="F66:F69"/>
    <mergeCell ref="G66:G69"/>
    <mergeCell ref="H66:H69"/>
    <mergeCell ref="O62:O65"/>
    <mergeCell ref="P62:P65"/>
    <mergeCell ref="Q62:Q65"/>
    <mergeCell ref="R62:R65"/>
    <mergeCell ref="S62:S65"/>
    <mergeCell ref="T62:T65"/>
    <mergeCell ref="S66:S69"/>
    <mergeCell ref="T66:T69"/>
    <mergeCell ref="U66:U69"/>
    <mergeCell ref="V66:V69"/>
    <mergeCell ref="W66:W69"/>
    <mergeCell ref="M66:M69"/>
    <mergeCell ref="N66:N69"/>
    <mergeCell ref="O66:O69"/>
    <mergeCell ref="P66:P69"/>
    <mergeCell ref="Q66:Q69"/>
    <mergeCell ref="W58:W61"/>
    <mergeCell ref="B62:B65"/>
    <mergeCell ref="C62:C65"/>
    <mergeCell ref="D62:D65"/>
    <mergeCell ref="E62:E65"/>
    <mergeCell ref="F62:F65"/>
    <mergeCell ref="G62:G65"/>
    <mergeCell ref="H62:H65"/>
    <mergeCell ref="M62:M65"/>
    <mergeCell ref="N62:N65"/>
    <mergeCell ref="Q58:Q61"/>
    <mergeCell ref="R58:R61"/>
    <mergeCell ref="S58:S61"/>
    <mergeCell ref="T58:T61"/>
    <mergeCell ref="U58:U61"/>
    <mergeCell ref="V58:V61"/>
    <mergeCell ref="G58:G61"/>
    <mergeCell ref="H58:H61"/>
    <mergeCell ref="M58:M61"/>
    <mergeCell ref="N58:N61"/>
    <mergeCell ref="O58:O61"/>
    <mergeCell ref="P58:P61"/>
    <mergeCell ref="U62:U65"/>
    <mergeCell ref="V62:V65"/>
    <mergeCell ref="B58:B61"/>
    <mergeCell ref="C58:C61"/>
    <mergeCell ref="D58:D61"/>
    <mergeCell ref="E58:E61"/>
    <mergeCell ref="F58:F61"/>
    <mergeCell ref="M51:M53"/>
    <mergeCell ref="N51:N53"/>
    <mergeCell ref="O51:O53"/>
    <mergeCell ref="P51:P53"/>
    <mergeCell ref="W48:W50"/>
    <mergeCell ref="B51:B53"/>
    <mergeCell ref="C51:C53"/>
    <mergeCell ref="D51:D53"/>
    <mergeCell ref="E51:E53"/>
    <mergeCell ref="F51:F53"/>
    <mergeCell ref="G51:G53"/>
    <mergeCell ref="H51:H53"/>
    <mergeCell ref="O48:O50"/>
    <mergeCell ref="P48:P50"/>
    <mergeCell ref="Q48:Q50"/>
    <mergeCell ref="R48:R50"/>
    <mergeCell ref="S48:S50"/>
    <mergeCell ref="T48:T50"/>
    <mergeCell ref="S51:S53"/>
    <mergeCell ref="T51:T53"/>
    <mergeCell ref="U51:U53"/>
    <mergeCell ref="V51:V53"/>
    <mergeCell ref="W51:W53"/>
    <mergeCell ref="Q51:Q53"/>
    <mergeCell ref="R51:R53"/>
    <mergeCell ref="W45:W47"/>
    <mergeCell ref="B48:B50"/>
    <mergeCell ref="C48:C50"/>
    <mergeCell ref="D48:D50"/>
    <mergeCell ref="E48:E50"/>
    <mergeCell ref="F48:F50"/>
    <mergeCell ref="G48:G50"/>
    <mergeCell ref="H48:H50"/>
    <mergeCell ref="M48:M50"/>
    <mergeCell ref="N48:N50"/>
    <mergeCell ref="Q45:Q47"/>
    <mergeCell ref="R45:R47"/>
    <mergeCell ref="S45:S47"/>
    <mergeCell ref="T45:T47"/>
    <mergeCell ref="U45:U47"/>
    <mergeCell ref="V45:V47"/>
    <mergeCell ref="G45:G47"/>
    <mergeCell ref="H45:H47"/>
    <mergeCell ref="M45:M47"/>
    <mergeCell ref="N45:N47"/>
    <mergeCell ref="O45:O47"/>
    <mergeCell ref="P45:P47"/>
    <mergeCell ref="U48:U50"/>
    <mergeCell ref="V48:V50"/>
    <mergeCell ref="B45:B47"/>
    <mergeCell ref="C45:C47"/>
    <mergeCell ref="D45:D47"/>
    <mergeCell ref="E45:E47"/>
    <mergeCell ref="F45:F47"/>
    <mergeCell ref="M39:M41"/>
    <mergeCell ref="N39:N41"/>
    <mergeCell ref="O39:O41"/>
    <mergeCell ref="P39:P41"/>
    <mergeCell ref="W36:W38"/>
    <mergeCell ref="B39:B41"/>
    <mergeCell ref="C39:C41"/>
    <mergeCell ref="D39:D41"/>
    <mergeCell ref="E39:E41"/>
    <mergeCell ref="F39:F41"/>
    <mergeCell ref="G39:G41"/>
    <mergeCell ref="H39:H41"/>
    <mergeCell ref="O36:O38"/>
    <mergeCell ref="P36:P38"/>
    <mergeCell ref="Q36:Q38"/>
    <mergeCell ref="R36:R38"/>
    <mergeCell ref="S36:S38"/>
    <mergeCell ref="T36:T38"/>
    <mergeCell ref="S39:S41"/>
    <mergeCell ref="T39:T41"/>
    <mergeCell ref="U39:U41"/>
    <mergeCell ref="V39:V41"/>
    <mergeCell ref="W39:W41"/>
    <mergeCell ref="Q39:Q41"/>
    <mergeCell ref="R39:R41"/>
    <mergeCell ref="W33:W35"/>
    <mergeCell ref="B36:B38"/>
    <mergeCell ref="C36:C38"/>
    <mergeCell ref="D36:D38"/>
    <mergeCell ref="E36:E38"/>
    <mergeCell ref="F36:F38"/>
    <mergeCell ref="G36:G38"/>
    <mergeCell ref="H36:H38"/>
    <mergeCell ref="M36:M38"/>
    <mergeCell ref="N36:N38"/>
    <mergeCell ref="Q33:Q35"/>
    <mergeCell ref="R33:R35"/>
    <mergeCell ref="S33:S35"/>
    <mergeCell ref="T33:T35"/>
    <mergeCell ref="U33:U35"/>
    <mergeCell ref="V33:V35"/>
    <mergeCell ref="G33:G35"/>
    <mergeCell ref="H33:H35"/>
    <mergeCell ref="M33:M35"/>
    <mergeCell ref="N33:N35"/>
    <mergeCell ref="O33:O35"/>
    <mergeCell ref="P33:P35"/>
    <mergeCell ref="U36:U38"/>
    <mergeCell ref="V36:V38"/>
    <mergeCell ref="B33:B35"/>
    <mergeCell ref="C33:C35"/>
    <mergeCell ref="D33:D35"/>
    <mergeCell ref="E33:E35"/>
    <mergeCell ref="F33:F35"/>
    <mergeCell ref="M19:M21"/>
    <mergeCell ref="N19:N21"/>
    <mergeCell ref="O19:O21"/>
    <mergeCell ref="P19:P21"/>
    <mergeCell ref="W16:W18"/>
    <mergeCell ref="B19:B21"/>
    <mergeCell ref="C19:C21"/>
    <mergeCell ref="D19:D21"/>
    <mergeCell ref="E19:E21"/>
    <mergeCell ref="F19:F21"/>
    <mergeCell ref="G19:G21"/>
    <mergeCell ref="H19:H21"/>
    <mergeCell ref="O16:O18"/>
    <mergeCell ref="P16:P18"/>
    <mergeCell ref="Q16:Q18"/>
    <mergeCell ref="R16:R18"/>
    <mergeCell ref="S16:S18"/>
    <mergeCell ref="T16:T18"/>
    <mergeCell ref="S19:S21"/>
    <mergeCell ref="T19:T21"/>
    <mergeCell ref="U19:U21"/>
    <mergeCell ref="V19:V21"/>
    <mergeCell ref="W19:W21"/>
    <mergeCell ref="Q19:Q21"/>
    <mergeCell ref="R19:R21"/>
    <mergeCell ref="W13:W15"/>
    <mergeCell ref="B16:B18"/>
    <mergeCell ref="C16:C18"/>
    <mergeCell ref="D16:D18"/>
    <mergeCell ref="E16:E18"/>
    <mergeCell ref="F16:F18"/>
    <mergeCell ref="G16:G18"/>
    <mergeCell ref="H16:H18"/>
    <mergeCell ref="M16:M18"/>
    <mergeCell ref="N16:N18"/>
    <mergeCell ref="Q13:Q15"/>
    <mergeCell ref="R13:R15"/>
    <mergeCell ref="S13:S15"/>
    <mergeCell ref="T13:T15"/>
    <mergeCell ref="U13:U15"/>
    <mergeCell ref="V13:V15"/>
    <mergeCell ref="G13:G15"/>
    <mergeCell ref="H13:H15"/>
    <mergeCell ref="M13:M15"/>
    <mergeCell ref="N13:N15"/>
    <mergeCell ref="O13:O15"/>
    <mergeCell ref="P13:P15"/>
    <mergeCell ref="U16:U18"/>
    <mergeCell ref="V16:V18"/>
    <mergeCell ref="B13:B15"/>
    <mergeCell ref="C13:C15"/>
    <mergeCell ref="D13:D15"/>
    <mergeCell ref="E13:E15"/>
    <mergeCell ref="F13:F15"/>
    <mergeCell ref="I7:L7"/>
    <mergeCell ref="M7:M8"/>
    <mergeCell ref="N7:N8"/>
    <mergeCell ref="O7:O8"/>
    <mergeCell ref="U1:W1"/>
    <mergeCell ref="B3:V3"/>
    <mergeCell ref="B4:V4"/>
    <mergeCell ref="B7:B8"/>
    <mergeCell ref="C7:C8"/>
    <mergeCell ref="D7:D8"/>
    <mergeCell ref="E7:E8"/>
    <mergeCell ref="F7:F8"/>
    <mergeCell ref="G7:G8"/>
    <mergeCell ref="H7:H8"/>
    <mergeCell ref="S7:S8"/>
    <mergeCell ref="T7:T8"/>
    <mergeCell ref="U7:U8"/>
    <mergeCell ref="V7:V8"/>
    <mergeCell ref="W7:W8"/>
    <mergeCell ref="P7:P8"/>
    <mergeCell ref="Q7:R7"/>
  </mergeCells>
  <pageMargins left="0.78740157480314965" right="0.19685039370078741" top="0.78740157480314965" bottom="0.78740157480314965" header="0" footer="0"/>
  <pageSetup paperSize="9" scale="4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F322-EDDC-4189-B92F-3113E0185148}">
  <sheetPr>
    <pageSetUpPr fitToPage="1"/>
  </sheetPr>
  <dimension ref="B1:CU59"/>
  <sheetViews>
    <sheetView tabSelected="1" topLeftCell="J30" zoomScale="68" zoomScaleNormal="69" workbookViewId="0">
      <selection activeCell="R32" sqref="R32:R34"/>
    </sheetView>
  </sheetViews>
  <sheetFormatPr defaultColWidth="9.21875" defaultRowHeight="13.2" x14ac:dyDescent="0.25"/>
  <cols>
    <col min="1" max="1" width="1.77734375" style="1" customWidth="1"/>
    <col min="2" max="2" width="2.77734375" style="1" customWidth="1"/>
    <col min="3" max="3" width="33.77734375" style="1" customWidth="1"/>
    <col min="4" max="4" width="17.5546875" style="21" customWidth="1"/>
    <col min="5" max="6" width="13.77734375" style="3" customWidth="1"/>
    <col min="7" max="7" width="13.5546875" style="3" customWidth="1"/>
    <col min="8" max="9" width="18.44140625" style="3" customWidth="1"/>
    <col min="10" max="10" width="26.77734375" style="16" customWidth="1"/>
    <col min="11" max="11" width="20" style="16" customWidth="1"/>
    <col min="12" max="12" width="10.5546875" style="19" customWidth="1"/>
    <col min="13" max="14" width="10.5546875" style="3" customWidth="1"/>
    <col min="15" max="15" width="15.77734375" style="3" customWidth="1"/>
    <col min="16" max="17" width="14" style="3" customWidth="1"/>
    <col min="18" max="18" width="14.77734375" style="3" customWidth="1"/>
    <col min="19" max="19" width="14.21875" style="3" customWidth="1"/>
    <col min="20" max="20" width="16.77734375" style="3" customWidth="1"/>
    <col min="21" max="21" width="15.77734375" style="3" customWidth="1"/>
    <col min="22" max="23" width="15.21875" style="3" customWidth="1"/>
    <col min="24" max="24" width="19.44140625" style="3" customWidth="1"/>
    <col min="25" max="25" width="20.5546875" style="1" customWidth="1"/>
    <col min="26" max="26" width="9.21875" style="1"/>
    <col min="27" max="28" width="19.77734375" style="1" customWidth="1"/>
    <col min="29" max="29" width="17.21875" style="1" customWidth="1"/>
    <col min="30" max="30" width="23" style="1" customWidth="1"/>
    <col min="31" max="31" width="9.21875" style="1"/>
    <col min="32" max="32" width="22" style="1" customWidth="1"/>
    <col min="33" max="33" width="9.21875" style="1"/>
    <col min="34" max="34" width="17.21875" style="1" customWidth="1"/>
    <col min="35" max="35" width="9.21875" style="1"/>
    <col min="36" max="36" width="16.77734375" style="1" customWidth="1"/>
    <col min="37" max="16384" width="9.21875" style="1"/>
  </cols>
  <sheetData>
    <row r="1" spans="2:99" ht="39.75" customHeight="1" x14ac:dyDescent="0.25">
      <c r="J1" s="14"/>
      <c r="Q1" s="3" t="s">
        <v>27</v>
      </c>
      <c r="V1" s="194"/>
      <c r="W1" s="194"/>
      <c r="X1" s="194"/>
    </row>
    <row r="3" spans="2:99" ht="15" customHeight="1" x14ac:dyDescent="0.25"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</row>
    <row r="4" spans="2:99" ht="15" customHeight="1" x14ac:dyDescent="0.25">
      <c r="C4" s="195" t="s">
        <v>26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</row>
    <row r="5" spans="2:99" ht="15" customHeight="1" x14ac:dyDescent="0.35">
      <c r="C5" s="4"/>
      <c r="D5" s="23"/>
      <c r="E5" s="5"/>
      <c r="F5" s="5"/>
      <c r="G5" s="5"/>
      <c r="H5" s="5"/>
      <c r="I5" s="39"/>
      <c r="J5" s="15"/>
      <c r="K5" s="18" t="s">
        <v>28</v>
      </c>
      <c r="L5" s="20"/>
      <c r="M5" s="13"/>
      <c r="N5" s="13"/>
      <c r="O5" s="5"/>
      <c r="P5" s="5"/>
      <c r="Q5" s="5"/>
      <c r="R5" s="5"/>
      <c r="S5" s="5"/>
      <c r="T5" s="5"/>
      <c r="U5" s="5"/>
      <c r="V5" s="5"/>
      <c r="W5" s="5"/>
    </row>
    <row r="6" spans="2:99" ht="13.8" thickBot="1" x14ac:dyDescent="0.3"/>
    <row r="7" spans="2:99" ht="72.75" customHeight="1" x14ac:dyDescent="0.25">
      <c r="C7" s="196" t="s">
        <v>0</v>
      </c>
      <c r="D7" s="198" t="s">
        <v>1</v>
      </c>
      <c r="E7" s="190" t="s">
        <v>9</v>
      </c>
      <c r="F7" s="190" t="s">
        <v>10</v>
      </c>
      <c r="G7" s="190" t="s">
        <v>11</v>
      </c>
      <c r="H7" s="190" t="s">
        <v>2</v>
      </c>
      <c r="I7" s="200" t="s">
        <v>25</v>
      </c>
      <c r="J7" s="187" t="s">
        <v>3</v>
      </c>
      <c r="K7" s="187"/>
      <c r="L7" s="187"/>
      <c r="M7" s="187"/>
      <c r="N7" s="188" t="s">
        <v>15</v>
      </c>
      <c r="O7" s="190" t="s">
        <v>12</v>
      </c>
      <c r="P7" s="192" t="s">
        <v>16</v>
      </c>
      <c r="Q7" s="192" t="s">
        <v>17</v>
      </c>
      <c r="R7" s="192" t="s">
        <v>18</v>
      </c>
      <c r="S7" s="192"/>
      <c r="T7" s="192" t="s">
        <v>21</v>
      </c>
      <c r="U7" s="188" t="s">
        <v>22</v>
      </c>
      <c r="V7" s="202" t="s">
        <v>14</v>
      </c>
      <c r="W7" s="204" t="s">
        <v>13</v>
      </c>
      <c r="X7" s="193" t="s">
        <v>38</v>
      </c>
    </row>
    <row r="8" spans="2:99" ht="146.25" customHeight="1" x14ac:dyDescent="0.25">
      <c r="C8" s="197"/>
      <c r="D8" s="199"/>
      <c r="E8" s="191"/>
      <c r="F8" s="191"/>
      <c r="G8" s="191"/>
      <c r="H8" s="191"/>
      <c r="I8" s="201"/>
      <c r="J8" s="17" t="s">
        <v>4</v>
      </c>
      <c r="K8" s="17" t="s">
        <v>5</v>
      </c>
      <c r="L8" s="8" t="s">
        <v>6</v>
      </c>
      <c r="M8" s="10" t="s">
        <v>7</v>
      </c>
      <c r="N8" s="189"/>
      <c r="O8" s="191"/>
      <c r="P8" s="193"/>
      <c r="Q8" s="193"/>
      <c r="R8" s="41" t="s">
        <v>93</v>
      </c>
      <c r="S8" s="41" t="s">
        <v>20</v>
      </c>
      <c r="T8" s="193"/>
      <c r="U8" s="189"/>
      <c r="V8" s="203"/>
      <c r="W8" s="205"/>
      <c r="X8" s="193"/>
      <c r="AA8" s="60"/>
      <c r="AB8" s="60" t="s">
        <v>112</v>
      </c>
      <c r="AC8" s="60"/>
      <c r="AD8" s="60" t="s">
        <v>111</v>
      </c>
      <c r="AE8" s="60"/>
      <c r="AF8" s="60"/>
    </row>
    <row r="9" spans="2:99" s="22" customFormat="1" x14ac:dyDescent="0.25">
      <c r="C9" s="37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40">
        <v>7</v>
      </c>
      <c r="J9" s="6">
        <v>8</v>
      </c>
      <c r="K9" s="6">
        <v>9</v>
      </c>
      <c r="L9" s="6">
        <v>10</v>
      </c>
      <c r="M9" s="6">
        <v>11</v>
      </c>
      <c r="N9" s="7">
        <v>12</v>
      </c>
      <c r="O9" s="6">
        <v>13</v>
      </c>
      <c r="P9" s="42">
        <v>14</v>
      </c>
      <c r="Q9" s="42">
        <v>15</v>
      </c>
      <c r="R9" s="42">
        <v>16</v>
      </c>
      <c r="S9" s="42">
        <v>17</v>
      </c>
      <c r="T9" s="42">
        <v>18</v>
      </c>
      <c r="U9" s="6">
        <v>19</v>
      </c>
      <c r="V9" s="6">
        <v>20</v>
      </c>
      <c r="W9" s="12">
        <v>21</v>
      </c>
      <c r="X9" s="6">
        <v>22</v>
      </c>
      <c r="AA9" s="61" t="s">
        <v>104</v>
      </c>
      <c r="AB9" s="62">
        <f>+P10+P23+P32</f>
        <v>289970</v>
      </c>
      <c r="AC9" s="11"/>
      <c r="AD9" s="60">
        <v>289970</v>
      </c>
      <c r="AE9" s="11"/>
      <c r="AF9" s="61">
        <f>+AB9-AD9</f>
        <v>0</v>
      </c>
      <c r="AH9" s="65"/>
    </row>
    <row r="10" spans="2:99" ht="64.5" customHeight="1" x14ac:dyDescent="0.25">
      <c r="C10" s="117" t="s">
        <v>95</v>
      </c>
      <c r="D10" s="117" t="s">
        <v>58</v>
      </c>
      <c r="E10" s="117" t="s">
        <v>23</v>
      </c>
      <c r="F10" s="123" t="s">
        <v>24</v>
      </c>
      <c r="G10" s="123" t="s">
        <v>59</v>
      </c>
      <c r="H10" s="117" t="s">
        <v>30</v>
      </c>
      <c r="I10" s="126" t="s">
        <v>31</v>
      </c>
      <c r="J10" s="43" t="s">
        <v>45</v>
      </c>
      <c r="K10" s="43" t="s">
        <v>56</v>
      </c>
      <c r="L10" s="44" t="s">
        <v>47</v>
      </c>
      <c r="M10" s="44">
        <v>120</v>
      </c>
      <c r="N10" s="108" t="s">
        <v>32</v>
      </c>
      <c r="O10" s="120" t="s">
        <v>72</v>
      </c>
      <c r="P10" s="151">
        <v>98148.9</v>
      </c>
      <c r="Q10" s="151"/>
      <c r="R10" s="151">
        <f>(P10*0.85)</f>
        <v>83426.564999999988</v>
      </c>
      <c r="S10" s="151">
        <f>(P10*0.15)</f>
        <v>14722.334999999999</v>
      </c>
      <c r="T10" s="151">
        <f>(P10*0.1)/0.9</f>
        <v>10905.433333333332</v>
      </c>
      <c r="U10" s="120" t="s">
        <v>60</v>
      </c>
      <c r="V10" s="108" t="s">
        <v>33</v>
      </c>
      <c r="W10" s="108" t="s">
        <v>91</v>
      </c>
      <c r="X10" s="184">
        <v>45608</v>
      </c>
      <c r="AA10" s="11" t="s">
        <v>107</v>
      </c>
      <c r="AB10" s="63">
        <f>+P39</f>
        <v>75970</v>
      </c>
      <c r="AC10" s="11"/>
      <c r="AD10" s="60">
        <v>75970</v>
      </c>
      <c r="AE10" s="11"/>
      <c r="AF10" s="61">
        <f t="shared" ref="AF10:AF13" si="0">+AB10-AD10</f>
        <v>0</v>
      </c>
    </row>
    <row r="11" spans="2:99" ht="83.55" customHeight="1" x14ac:dyDescent="0.25">
      <c r="C11" s="118"/>
      <c r="D11" s="118"/>
      <c r="E11" s="118"/>
      <c r="F11" s="124"/>
      <c r="G11" s="124"/>
      <c r="H11" s="118"/>
      <c r="I11" s="127"/>
      <c r="J11" s="46" t="s">
        <v>92</v>
      </c>
      <c r="K11" s="46" t="s">
        <v>46</v>
      </c>
      <c r="L11" s="44" t="s">
        <v>47</v>
      </c>
      <c r="M11" s="47">
        <v>4</v>
      </c>
      <c r="N11" s="109"/>
      <c r="O11" s="121"/>
      <c r="P11" s="152"/>
      <c r="Q11" s="152"/>
      <c r="R11" s="152"/>
      <c r="S11" s="152"/>
      <c r="T11" s="152"/>
      <c r="U11" s="121"/>
      <c r="V11" s="109"/>
      <c r="W11" s="109"/>
      <c r="X11" s="185"/>
      <c r="AA11" s="11" t="s">
        <v>105</v>
      </c>
      <c r="AB11" s="63">
        <f>+P16+P29+P42</f>
        <v>111400.94</v>
      </c>
      <c r="AC11" s="11"/>
      <c r="AD11" s="60">
        <v>111400.94</v>
      </c>
      <c r="AE11" s="11"/>
      <c r="AF11" s="61">
        <f t="shared" si="0"/>
        <v>0</v>
      </c>
    </row>
    <row r="12" spans="2:99" ht="83.1" customHeight="1" x14ac:dyDescent="0.25">
      <c r="C12" s="119"/>
      <c r="D12" s="119"/>
      <c r="E12" s="119"/>
      <c r="F12" s="125"/>
      <c r="G12" s="125"/>
      <c r="H12" s="119"/>
      <c r="I12" s="128"/>
      <c r="J12" s="46" t="s">
        <v>74</v>
      </c>
      <c r="K12" s="46" t="s">
        <v>55</v>
      </c>
      <c r="L12" s="47" t="s">
        <v>57</v>
      </c>
      <c r="M12" s="47">
        <v>40</v>
      </c>
      <c r="N12" s="110"/>
      <c r="O12" s="122"/>
      <c r="P12" s="153"/>
      <c r="Q12" s="153"/>
      <c r="R12" s="153"/>
      <c r="S12" s="153"/>
      <c r="T12" s="153"/>
      <c r="U12" s="122"/>
      <c r="V12" s="110"/>
      <c r="W12" s="110"/>
      <c r="X12" s="186"/>
      <c r="AA12" s="11" t="s">
        <v>106</v>
      </c>
      <c r="AB12" s="63">
        <f>+P19+P35</f>
        <v>189925</v>
      </c>
      <c r="AC12" s="11"/>
      <c r="AD12" s="60">
        <v>189925</v>
      </c>
      <c r="AE12" s="11"/>
      <c r="AF12" s="61">
        <f t="shared" si="0"/>
        <v>0</v>
      </c>
    </row>
    <row r="13" spans="2:99" ht="71.55" customHeight="1" x14ac:dyDescent="0.25">
      <c r="C13" s="166" t="s">
        <v>109</v>
      </c>
      <c r="D13" s="166" t="s">
        <v>69</v>
      </c>
      <c r="E13" s="166" t="s">
        <v>23</v>
      </c>
      <c r="F13" s="169" t="s">
        <v>24</v>
      </c>
      <c r="G13" s="169" t="s">
        <v>59</v>
      </c>
      <c r="H13" s="166" t="s">
        <v>30</v>
      </c>
      <c r="I13" s="172" t="s">
        <v>39</v>
      </c>
      <c r="J13" s="56" t="s">
        <v>53</v>
      </c>
      <c r="K13" s="56" t="s">
        <v>56</v>
      </c>
      <c r="L13" s="57" t="s">
        <v>47</v>
      </c>
      <c r="M13" s="57">
        <v>37</v>
      </c>
      <c r="N13" s="157" t="s">
        <v>32</v>
      </c>
      <c r="O13" s="160" t="s">
        <v>72</v>
      </c>
      <c r="P13" s="181">
        <f>40500-20875.1</f>
        <v>19624.900000000001</v>
      </c>
      <c r="Q13" s="181"/>
      <c r="R13" s="181">
        <f>(P13*0.85)</f>
        <v>16681.165000000001</v>
      </c>
      <c r="S13" s="181">
        <f>(P13*0.15)</f>
        <v>2943.7350000000001</v>
      </c>
      <c r="T13" s="181">
        <f t="shared" ref="T13" si="1">(P13*0.1)/0.9</f>
        <v>2180.5444444444447</v>
      </c>
      <c r="U13" s="160" t="s">
        <v>60</v>
      </c>
      <c r="V13" s="157" t="s">
        <v>33</v>
      </c>
      <c r="W13" s="157" t="s">
        <v>94</v>
      </c>
      <c r="X13" s="175">
        <v>45608</v>
      </c>
      <c r="AA13" s="61"/>
      <c r="AB13" s="61">
        <f>SUM(AB9:AB12)</f>
        <v>667265.93999999994</v>
      </c>
      <c r="AC13" s="61">
        <f t="shared" ref="AC13:AD13" si="2">SUM(AC9:AC12)</f>
        <v>0</v>
      </c>
      <c r="AD13" s="64">
        <f t="shared" si="2"/>
        <v>667265.93999999994</v>
      </c>
      <c r="AE13" s="11"/>
      <c r="AF13" s="61">
        <f t="shared" si="0"/>
        <v>0</v>
      </c>
    </row>
    <row r="14" spans="2:99" s="11" customFormat="1" ht="80.55" customHeight="1" x14ac:dyDescent="0.25">
      <c r="B14" s="34"/>
      <c r="C14" s="167"/>
      <c r="D14" s="167"/>
      <c r="E14" s="167"/>
      <c r="F14" s="170"/>
      <c r="G14" s="170"/>
      <c r="H14" s="167"/>
      <c r="I14" s="173"/>
      <c r="J14" s="58" t="s">
        <v>92</v>
      </c>
      <c r="K14" s="58" t="s">
        <v>54</v>
      </c>
      <c r="L14" s="59" t="s">
        <v>47</v>
      </c>
      <c r="M14" s="59">
        <v>2</v>
      </c>
      <c r="N14" s="158"/>
      <c r="O14" s="161"/>
      <c r="P14" s="182"/>
      <c r="Q14" s="182"/>
      <c r="R14" s="182"/>
      <c r="S14" s="182"/>
      <c r="T14" s="182"/>
      <c r="U14" s="161"/>
      <c r="V14" s="158"/>
      <c r="W14" s="158"/>
      <c r="X14" s="176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2:99" s="11" customFormat="1" ht="94.5" customHeight="1" x14ac:dyDescent="0.25">
      <c r="B15" s="35"/>
      <c r="C15" s="168"/>
      <c r="D15" s="168"/>
      <c r="E15" s="168"/>
      <c r="F15" s="171"/>
      <c r="G15" s="171"/>
      <c r="H15" s="168"/>
      <c r="I15" s="174"/>
      <c r="J15" s="58" t="s">
        <v>74</v>
      </c>
      <c r="K15" s="58" t="s">
        <v>55</v>
      </c>
      <c r="L15" s="59" t="s">
        <v>57</v>
      </c>
      <c r="M15" s="59">
        <v>40</v>
      </c>
      <c r="N15" s="159"/>
      <c r="O15" s="162"/>
      <c r="P15" s="183"/>
      <c r="Q15" s="183"/>
      <c r="R15" s="183"/>
      <c r="S15" s="183"/>
      <c r="T15" s="183"/>
      <c r="U15" s="162"/>
      <c r="V15" s="159"/>
      <c r="W15" s="159"/>
      <c r="X15" s="177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38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2:99" ht="64.5" customHeight="1" x14ac:dyDescent="0.25">
      <c r="C16" s="117" t="s">
        <v>96</v>
      </c>
      <c r="D16" s="117" t="s">
        <v>70</v>
      </c>
      <c r="E16" s="120" t="s">
        <v>23</v>
      </c>
      <c r="F16" s="108" t="s">
        <v>24</v>
      </c>
      <c r="G16" s="123" t="s">
        <v>59</v>
      </c>
      <c r="H16" s="120" t="s">
        <v>30</v>
      </c>
      <c r="I16" s="126" t="s">
        <v>40</v>
      </c>
      <c r="J16" s="45" t="s">
        <v>53</v>
      </c>
      <c r="K16" s="45" t="s">
        <v>56</v>
      </c>
      <c r="L16" s="48" t="s">
        <v>47</v>
      </c>
      <c r="M16" s="48">
        <v>3</v>
      </c>
      <c r="N16" s="120" t="s">
        <v>32</v>
      </c>
      <c r="O16" s="120" t="s">
        <v>72</v>
      </c>
      <c r="P16" s="151">
        <f>58500-31430.78+611.74</f>
        <v>27680.960000000003</v>
      </c>
      <c r="Q16" s="151"/>
      <c r="R16" s="151">
        <f>(P16*0.85)</f>
        <v>23528.816000000003</v>
      </c>
      <c r="S16" s="151">
        <f>P16*0.15</f>
        <v>4152.1440000000002</v>
      </c>
      <c r="T16" s="151">
        <f t="shared" ref="T16" si="3">(P16*0.1)/0.9</f>
        <v>3075.6622222222227</v>
      </c>
      <c r="U16" s="120" t="s">
        <v>60</v>
      </c>
      <c r="V16" s="108" t="s">
        <v>33</v>
      </c>
      <c r="W16" s="108" t="s">
        <v>44</v>
      </c>
      <c r="X16" s="184">
        <v>45608</v>
      </c>
    </row>
    <row r="17" spans="2:99" s="11" customFormat="1" ht="56.1" customHeight="1" x14ac:dyDescent="0.25">
      <c r="B17" s="34"/>
      <c r="C17" s="118"/>
      <c r="D17" s="118"/>
      <c r="E17" s="121"/>
      <c r="F17" s="109"/>
      <c r="G17" s="124"/>
      <c r="H17" s="121"/>
      <c r="I17" s="127"/>
      <c r="J17" s="46" t="s">
        <v>92</v>
      </c>
      <c r="K17" s="46" t="s">
        <v>54</v>
      </c>
      <c r="L17" s="47" t="s">
        <v>47</v>
      </c>
      <c r="M17" s="47">
        <v>1</v>
      </c>
      <c r="N17" s="121"/>
      <c r="O17" s="121"/>
      <c r="P17" s="152"/>
      <c r="Q17" s="152"/>
      <c r="R17" s="152"/>
      <c r="S17" s="152"/>
      <c r="T17" s="152"/>
      <c r="U17" s="121"/>
      <c r="V17" s="109"/>
      <c r="W17" s="109"/>
      <c r="X17" s="185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2:99" s="11" customFormat="1" ht="81.599999999999994" customHeight="1" x14ac:dyDescent="0.25">
      <c r="B18" s="35"/>
      <c r="C18" s="119"/>
      <c r="D18" s="119"/>
      <c r="E18" s="122"/>
      <c r="F18" s="110"/>
      <c r="G18" s="125"/>
      <c r="H18" s="122"/>
      <c r="I18" s="128"/>
      <c r="J18" s="46" t="s">
        <v>74</v>
      </c>
      <c r="K18" s="46" t="s">
        <v>55</v>
      </c>
      <c r="L18" s="47" t="s">
        <v>57</v>
      </c>
      <c r="M18" s="47">
        <v>40</v>
      </c>
      <c r="N18" s="122"/>
      <c r="O18" s="122"/>
      <c r="P18" s="153"/>
      <c r="Q18" s="153"/>
      <c r="R18" s="153"/>
      <c r="S18" s="153"/>
      <c r="T18" s="153"/>
      <c r="U18" s="122"/>
      <c r="V18" s="110"/>
      <c r="W18" s="110"/>
      <c r="X18" s="186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2:99" ht="81.599999999999994" customHeight="1" x14ac:dyDescent="0.25">
      <c r="C19" s="117" t="s">
        <v>97</v>
      </c>
      <c r="D19" s="117" t="s">
        <v>71</v>
      </c>
      <c r="E19" s="120" t="s">
        <v>23</v>
      </c>
      <c r="F19" s="108" t="s">
        <v>24</v>
      </c>
      <c r="G19" s="123" t="s">
        <v>59</v>
      </c>
      <c r="H19" s="120" t="s">
        <v>42</v>
      </c>
      <c r="I19" s="126" t="s">
        <v>41</v>
      </c>
      <c r="J19" s="45" t="s">
        <v>48</v>
      </c>
      <c r="K19" s="45" t="s">
        <v>49</v>
      </c>
      <c r="L19" s="48" t="s">
        <v>51</v>
      </c>
      <c r="M19" s="48">
        <v>1.5</v>
      </c>
      <c r="N19" s="108" t="s">
        <v>32</v>
      </c>
      <c r="O19" s="108" t="s">
        <v>43</v>
      </c>
      <c r="P19" s="178">
        <f>108000-1.48</f>
        <v>107998.52</v>
      </c>
      <c r="Q19" s="178"/>
      <c r="R19" s="178">
        <f>P19*0.85</f>
        <v>91798.741999999998</v>
      </c>
      <c r="S19" s="178">
        <f>P19*0.15</f>
        <v>16199.778</v>
      </c>
      <c r="T19" s="178">
        <f>(P19*0.1)/0.9</f>
        <v>11999.835555555555</v>
      </c>
      <c r="U19" s="120" t="s">
        <v>61</v>
      </c>
      <c r="V19" s="108" t="s">
        <v>33</v>
      </c>
      <c r="W19" s="135" t="s">
        <v>91</v>
      </c>
      <c r="X19" s="138">
        <v>45608</v>
      </c>
    </row>
    <row r="20" spans="2:99" ht="81.599999999999994" customHeight="1" x14ac:dyDescent="0.25">
      <c r="C20" s="118"/>
      <c r="D20" s="118"/>
      <c r="E20" s="121"/>
      <c r="F20" s="109"/>
      <c r="G20" s="124"/>
      <c r="H20" s="121"/>
      <c r="I20" s="127"/>
      <c r="J20" s="46" t="s">
        <v>62</v>
      </c>
      <c r="K20" s="46" t="s">
        <v>50</v>
      </c>
      <c r="L20" s="49" t="s">
        <v>47</v>
      </c>
      <c r="M20" s="49">
        <v>1</v>
      </c>
      <c r="N20" s="109"/>
      <c r="O20" s="109"/>
      <c r="P20" s="179"/>
      <c r="Q20" s="179"/>
      <c r="R20" s="179"/>
      <c r="S20" s="179"/>
      <c r="T20" s="179"/>
      <c r="U20" s="121"/>
      <c r="V20" s="109"/>
      <c r="W20" s="136"/>
      <c r="X20" s="138"/>
    </row>
    <row r="21" spans="2:99" ht="56.1" customHeight="1" x14ac:dyDescent="0.25">
      <c r="C21" s="118"/>
      <c r="D21" s="118"/>
      <c r="E21" s="121"/>
      <c r="F21" s="109"/>
      <c r="G21" s="124"/>
      <c r="H21" s="121"/>
      <c r="I21" s="127"/>
      <c r="J21" s="50" t="s">
        <v>66</v>
      </c>
      <c r="K21" s="50" t="s">
        <v>65</v>
      </c>
      <c r="L21" s="51" t="s">
        <v>52</v>
      </c>
      <c r="M21" s="51">
        <v>1</v>
      </c>
      <c r="N21" s="109"/>
      <c r="O21" s="109"/>
      <c r="P21" s="179"/>
      <c r="Q21" s="179"/>
      <c r="R21" s="179"/>
      <c r="S21" s="179"/>
      <c r="T21" s="179"/>
      <c r="U21" s="121"/>
      <c r="V21" s="109"/>
      <c r="W21" s="136"/>
      <c r="X21" s="138"/>
    </row>
    <row r="22" spans="2:99" ht="53.55" customHeight="1" x14ac:dyDescent="0.25">
      <c r="C22" s="119"/>
      <c r="D22" s="119"/>
      <c r="E22" s="122"/>
      <c r="F22" s="110"/>
      <c r="G22" s="125"/>
      <c r="H22" s="122"/>
      <c r="I22" s="128"/>
      <c r="J22" s="50" t="s">
        <v>63</v>
      </c>
      <c r="K22" s="46" t="s">
        <v>64</v>
      </c>
      <c r="L22" s="47" t="s">
        <v>52</v>
      </c>
      <c r="M22" s="47">
        <v>1</v>
      </c>
      <c r="N22" s="110"/>
      <c r="O22" s="110"/>
      <c r="P22" s="180"/>
      <c r="Q22" s="180"/>
      <c r="R22" s="180"/>
      <c r="S22" s="180"/>
      <c r="T22" s="180"/>
      <c r="U22" s="122"/>
      <c r="V22" s="110"/>
      <c r="W22" s="137"/>
      <c r="X22" s="138"/>
    </row>
    <row r="23" spans="2:99" ht="81.599999999999994" customHeight="1" x14ac:dyDescent="0.25">
      <c r="C23" s="117" t="s">
        <v>98</v>
      </c>
      <c r="D23" s="117" t="s">
        <v>58</v>
      </c>
      <c r="E23" s="117" t="s">
        <v>23</v>
      </c>
      <c r="F23" s="123" t="s">
        <v>24</v>
      </c>
      <c r="G23" s="123" t="s">
        <v>59</v>
      </c>
      <c r="H23" s="117" t="s">
        <v>30</v>
      </c>
      <c r="I23" s="126" t="s">
        <v>31</v>
      </c>
      <c r="J23" s="43" t="s">
        <v>45</v>
      </c>
      <c r="K23" s="43" t="s">
        <v>56</v>
      </c>
      <c r="L23" s="44" t="s">
        <v>47</v>
      </c>
      <c r="M23" s="44">
        <v>116</v>
      </c>
      <c r="N23" s="108" t="s">
        <v>32</v>
      </c>
      <c r="O23" s="120" t="s">
        <v>72</v>
      </c>
      <c r="P23" s="151">
        <f>99190.13-3769.37</f>
        <v>95420.760000000009</v>
      </c>
      <c r="Q23" s="151"/>
      <c r="R23" s="151">
        <f>P23*0.85</f>
        <v>81107.646000000008</v>
      </c>
      <c r="S23" s="151">
        <f>P23*0.15</f>
        <v>14313.114000000001</v>
      </c>
      <c r="T23" s="151">
        <f>(P23*0.1)/0.9</f>
        <v>10602.306666666667</v>
      </c>
      <c r="U23" s="154" t="s">
        <v>60</v>
      </c>
      <c r="V23" s="154" t="s">
        <v>103</v>
      </c>
      <c r="W23" s="154" t="s">
        <v>90</v>
      </c>
      <c r="X23" s="139" t="s">
        <v>114</v>
      </c>
      <c r="Y23" s="69"/>
    </row>
    <row r="24" spans="2:99" ht="81.599999999999994" customHeight="1" x14ac:dyDescent="0.25">
      <c r="C24" s="118"/>
      <c r="D24" s="118"/>
      <c r="E24" s="118"/>
      <c r="F24" s="124"/>
      <c r="G24" s="124"/>
      <c r="H24" s="118"/>
      <c r="I24" s="127"/>
      <c r="J24" s="46" t="s">
        <v>92</v>
      </c>
      <c r="K24" s="46" t="s">
        <v>46</v>
      </c>
      <c r="L24" s="44" t="s">
        <v>47</v>
      </c>
      <c r="M24" s="47">
        <v>4</v>
      </c>
      <c r="N24" s="109"/>
      <c r="O24" s="121"/>
      <c r="P24" s="152"/>
      <c r="Q24" s="152"/>
      <c r="R24" s="152"/>
      <c r="S24" s="152"/>
      <c r="T24" s="152"/>
      <c r="U24" s="155"/>
      <c r="V24" s="155"/>
      <c r="W24" s="155"/>
      <c r="X24" s="140"/>
      <c r="Y24" s="70"/>
    </row>
    <row r="25" spans="2:99" ht="81.599999999999994" customHeight="1" x14ac:dyDescent="0.25">
      <c r="C25" s="119"/>
      <c r="D25" s="119"/>
      <c r="E25" s="119"/>
      <c r="F25" s="125"/>
      <c r="G25" s="125"/>
      <c r="H25" s="119"/>
      <c r="I25" s="128"/>
      <c r="J25" s="46" t="s">
        <v>74</v>
      </c>
      <c r="K25" s="46" t="s">
        <v>55</v>
      </c>
      <c r="L25" s="47" t="s">
        <v>57</v>
      </c>
      <c r="M25" s="47">
        <v>40</v>
      </c>
      <c r="N25" s="110"/>
      <c r="O25" s="122"/>
      <c r="P25" s="153"/>
      <c r="Q25" s="153"/>
      <c r="R25" s="153"/>
      <c r="S25" s="153"/>
      <c r="T25" s="153"/>
      <c r="U25" s="156"/>
      <c r="V25" s="156"/>
      <c r="W25" s="156"/>
      <c r="X25" s="141"/>
      <c r="Y25" s="70"/>
    </row>
    <row r="26" spans="2:99" ht="81.599999999999994" customHeight="1" x14ac:dyDescent="0.25">
      <c r="C26" s="166" t="s">
        <v>99</v>
      </c>
      <c r="D26" s="166" t="s">
        <v>69</v>
      </c>
      <c r="E26" s="166" t="s">
        <v>23</v>
      </c>
      <c r="F26" s="169" t="s">
        <v>24</v>
      </c>
      <c r="G26" s="169" t="s">
        <v>59</v>
      </c>
      <c r="H26" s="166" t="s">
        <v>30</v>
      </c>
      <c r="I26" s="172" t="s">
        <v>39</v>
      </c>
      <c r="J26" s="56" t="s">
        <v>53</v>
      </c>
      <c r="K26" s="56" t="s">
        <v>56</v>
      </c>
      <c r="L26" s="57" t="s">
        <v>47</v>
      </c>
      <c r="M26" s="57">
        <v>16</v>
      </c>
      <c r="N26" s="157" t="s">
        <v>32</v>
      </c>
      <c r="O26" s="160" t="s">
        <v>72</v>
      </c>
      <c r="P26" s="163">
        <v>20054.87</v>
      </c>
      <c r="Q26" s="163"/>
      <c r="R26" s="163">
        <f>P26*0.85</f>
        <v>17046.639499999997</v>
      </c>
      <c r="S26" s="163">
        <f>P26*0.15</f>
        <v>3008.2304999999997</v>
      </c>
      <c r="T26" s="163">
        <f>(P26*0.1)/0.9</f>
        <v>2228.318888888889</v>
      </c>
      <c r="U26" s="160" t="s">
        <v>60</v>
      </c>
      <c r="V26" s="160" t="s">
        <v>103</v>
      </c>
      <c r="W26" s="160" t="s">
        <v>90</v>
      </c>
      <c r="X26" s="175">
        <v>45763</v>
      </c>
      <c r="Y26" s="70"/>
    </row>
    <row r="27" spans="2:99" ht="81.599999999999994" customHeight="1" x14ac:dyDescent="0.25">
      <c r="C27" s="167"/>
      <c r="D27" s="167"/>
      <c r="E27" s="167"/>
      <c r="F27" s="170"/>
      <c r="G27" s="170"/>
      <c r="H27" s="167"/>
      <c r="I27" s="173"/>
      <c r="J27" s="58" t="s">
        <v>92</v>
      </c>
      <c r="K27" s="58" t="s">
        <v>54</v>
      </c>
      <c r="L27" s="59" t="s">
        <v>47</v>
      </c>
      <c r="M27" s="72">
        <v>1</v>
      </c>
      <c r="N27" s="158"/>
      <c r="O27" s="161"/>
      <c r="P27" s="164"/>
      <c r="Q27" s="164"/>
      <c r="R27" s="164"/>
      <c r="S27" s="164"/>
      <c r="T27" s="164"/>
      <c r="U27" s="161"/>
      <c r="V27" s="161"/>
      <c r="W27" s="161"/>
      <c r="X27" s="176"/>
      <c r="Y27" s="70"/>
    </row>
    <row r="28" spans="2:99" ht="81.599999999999994" customHeight="1" x14ac:dyDescent="0.25">
      <c r="C28" s="168"/>
      <c r="D28" s="168"/>
      <c r="E28" s="168"/>
      <c r="F28" s="171"/>
      <c r="G28" s="171"/>
      <c r="H28" s="168"/>
      <c r="I28" s="174"/>
      <c r="J28" s="58" t="s">
        <v>74</v>
      </c>
      <c r="K28" s="58" t="s">
        <v>55</v>
      </c>
      <c r="L28" s="59" t="s">
        <v>57</v>
      </c>
      <c r="M28" s="59">
        <v>40</v>
      </c>
      <c r="N28" s="159"/>
      <c r="O28" s="162"/>
      <c r="P28" s="165"/>
      <c r="Q28" s="165"/>
      <c r="R28" s="165"/>
      <c r="S28" s="165"/>
      <c r="T28" s="165"/>
      <c r="U28" s="162"/>
      <c r="V28" s="162"/>
      <c r="W28" s="162"/>
      <c r="X28" s="177"/>
      <c r="Y28" s="70"/>
    </row>
    <row r="29" spans="2:99" ht="81.599999999999994" customHeight="1" x14ac:dyDescent="0.25">
      <c r="C29" s="117" t="s">
        <v>100</v>
      </c>
      <c r="D29" s="117" t="s">
        <v>70</v>
      </c>
      <c r="E29" s="120" t="s">
        <v>23</v>
      </c>
      <c r="F29" s="108" t="s">
        <v>24</v>
      </c>
      <c r="G29" s="123" t="s">
        <v>59</v>
      </c>
      <c r="H29" s="120" t="s">
        <v>30</v>
      </c>
      <c r="I29" s="126" t="s">
        <v>40</v>
      </c>
      <c r="J29" s="45" t="s">
        <v>53</v>
      </c>
      <c r="K29" s="45" t="s">
        <v>56</v>
      </c>
      <c r="L29" s="48" t="s">
        <v>47</v>
      </c>
      <c r="M29" s="66">
        <v>3</v>
      </c>
      <c r="N29" s="120" t="s">
        <v>32</v>
      </c>
      <c r="O29" s="120" t="s">
        <v>72</v>
      </c>
      <c r="P29" s="151">
        <v>29250</v>
      </c>
      <c r="Q29" s="151"/>
      <c r="R29" s="151">
        <f>P29*0.85</f>
        <v>24862.5</v>
      </c>
      <c r="S29" s="151">
        <f>P29*0.15</f>
        <v>4387.5</v>
      </c>
      <c r="T29" s="151">
        <f t="shared" ref="T29" si="4">(P29*0.1)/0.9</f>
        <v>3250</v>
      </c>
      <c r="U29" s="154" t="s">
        <v>60</v>
      </c>
      <c r="V29" s="154" t="s">
        <v>103</v>
      </c>
      <c r="W29" s="154" t="s">
        <v>90</v>
      </c>
      <c r="X29" s="139">
        <v>45763</v>
      </c>
      <c r="Y29" s="70"/>
    </row>
    <row r="30" spans="2:99" ht="81.599999999999994" customHeight="1" x14ac:dyDescent="0.25">
      <c r="C30" s="118"/>
      <c r="D30" s="118"/>
      <c r="E30" s="121"/>
      <c r="F30" s="109"/>
      <c r="G30" s="124"/>
      <c r="H30" s="121"/>
      <c r="I30" s="127"/>
      <c r="J30" s="46" t="s">
        <v>92</v>
      </c>
      <c r="K30" s="46" t="s">
        <v>54</v>
      </c>
      <c r="L30" s="47" t="s">
        <v>47</v>
      </c>
      <c r="M30" s="67">
        <v>1</v>
      </c>
      <c r="N30" s="121"/>
      <c r="O30" s="121"/>
      <c r="P30" s="152"/>
      <c r="Q30" s="152"/>
      <c r="R30" s="152"/>
      <c r="S30" s="152"/>
      <c r="T30" s="152"/>
      <c r="U30" s="155"/>
      <c r="V30" s="155"/>
      <c r="W30" s="155"/>
      <c r="X30" s="140"/>
      <c r="Y30" s="70"/>
    </row>
    <row r="31" spans="2:99" ht="81.599999999999994" customHeight="1" x14ac:dyDescent="0.25">
      <c r="C31" s="119"/>
      <c r="D31" s="119"/>
      <c r="E31" s="122"/>
      <c r="F31" s="110"/>
      <c r="G31" s="125"/>
      <c r="H31" s="122"/>
      <c r="I31" s="128"/>
      <c r="J31" s="46" t="s">
        <v>74</v>
      </c>
      <c r="K31" s="46" t="s">
        <v>55</v>
      </c>
      <c r="L31" s="47" t="s">
        <v>57</v>
      </c>
      <c r="M31" s="47">
        <v>40</v>
      </c>
      <c r="N31" s="122"/>
      <c r="O31" s="122"/>
      <c r="P31" s="153"/>
      <c r="Q31" s="153"/>
      <c r="R31" s="153"/>
      <c r="S31" s="153"/>
      <c r="T31" s="153"/>
      <c r="U31" s="156"/>
      <c r="V31" s="156"/>
      <c r="W31" s="156"/>
      <c r="X31" s="141"/>
      <c r="Y31" s="70"/>
    </row>
    <row r="32" spans="2:99" s="71" customFormat="1" ht="81.599999999999994" customHeight="1" x14ac:dyDescent="0.25">
      <c r="C32" s="142" t="s">
        <v>101</v>
      </c>
      <c r="D32" s="142" t="s">
        <v>58</v>
      </c>
      <c r="E32" s="142" t="s">
        <v>23</v>
      </c>
      <c r="F32" s="142" t="s">
        <v>24</v>
      </c>
      <c r="G32" s="142" t="s">
        <v>59</v>
      </c>
      <c r="H32" s="142" t="s">
        <v>30</v>
      </c>
      <c r="I32" s="145" t="s">
        <v>31</v>
      </c>
      <c r="J32" s="24" t="s">
        <v>45</v>
      </c>
      <c r="K32" s="24" t="s">
        <v>56</v>
      </c>
      <c r="L32" s="25" t="s">
        <v>47</v>
      </c>
      <c r="M32" s="25">
        <v>35</v>
      </c>
      <c r="N32" s="148" t="s">
        <v>32</v>
      </c>
      <c r="O32" s="148" t="s">
        <v>72</v>
      </c>
      <c r="P32" s="129">
        <f>(46970+82109.63)-36448.66+3769.37</f>
        <v>96400.34</v>
      </c>
      <c r="Q32" s="129"/>
      <c r="R32" s="129">
        <f>P32*0.85</f>
        <v>81940.28899999999</v>
      </c>
      <c r="S32" s="129">
        <f>P32*0.15</f>
        <v>14460.050999999999</v>
      </c>
      <c r="T32" s="129">
        <f t="shared" ref="T32" si="5">(P32*0.1)/0.9</f>
        <v>10711.148888888889</v>
      </c>
      <c r="U32" s="132" t="s">
        <v>60</v>
      </c>
      <c r="V32" s="132" t="s">
        <v>113</v>
      </c>
      <c r="W32" s="132" t="s">
        <v>115</v>
      </c>
      <c r="X32" s="114">
        <v>45943</v>
      </c>
    </row>
    <row r="33" spans="3:25" s="71" customFormat="1" ht="81.599999999999994" customHeight="1" x14ac:dyDescent="0.25">
      <c r="C33" s="143"/>
      <c r="D33" s="143"/>
      <c r="E33" s="143"/>
      <c r="F33" s="143"/>
      <c r="G33" s="143"/>
      <c r="H33" s="143"/>
      <c r="I33" s="146"/>
      <c r="J33" s="27" t="s">
        <v>92</v>
      </c>
      <c r="K33" s="27" t="s">
        <v>46</v>
      </c>
      <c r="L33" s="25" t="s">
        <v>47</v>
      </c>
      <c r="M33" s="28">
        <v>2</v>
      </c>
      <c r="N33" s="149"/>
      <c r="O33" s="149"/>
      <c r="P33" s="130"/>
      <c r="Q33" s="130"/>
      <c r="R33" s="130"/>
      <c r="S33" s="130"/>
      <c r="T33" s="130"/>
      <c r="U33" s="133"/>
      <c r="V33" s="133"/>
      <c r="W33" s="133"/>
      <c r="X33" s="115"/>
    </row>
    <row r="34" spans="3:25" s="71" customFormat="1" ht="81.599999999999994" customHeight="1" x14ac:dyDescent="0.25">
      <c r="C34" s="144"/>
      <c r="D34" s="144"/>
      <c r="E34" s="144"/>
      <c r="F34" s="144"/>
      <c r="G34" s="144"/>
      <c r="H34" s="144"/>
      <c r="I34" s="147"/>
      <c r="J34" s="27" t="s">
        <v>74</v>
      </c>
      <c r="K34" s="27" t="s">
        <v>55</v>
      </c>
      <c r="L34" s="28" t="s">
        <v>57</v>
      </c>
      <c r="M34" s="28">
        <v>40</v>
      </c>
      <c r="N34" s="150"/>
      <c r="O34" s="150"/>
      <c r="P34" s="131"/>
      <c r="Q34" s="131"/>
      <c r="R34" s="131"/>
      <c r="S34" s="131"/>
      <c r="T34" s="131"/>
      <c r="U34" s="134"/>
      <c r="V34" s="134"/>
      <c r="W34" s="134"/>
      <c r="X34" s="116"/>
    </row>
    <row r="35" spans="3:25" ht="81.599999999999994" customHeight="1" x14ac:dyDescent="0.25">
      <c r="C35" s="117" t="s">
        <v>102</v>
      </c>
      <c r="D35" s="117" t="s">
        <v>71</v>
      </c>
      <c r="E35" s="120" t="s">
        <v>23</v>
      </c>
      <c r="F35" s="108" t="s">
        <v>24</v>
      </c>
      <c r="G35" s="123" t="s">
        <v>59</v>
      </c>
      <c r="H35" s="120" t="s">
        <v>42</v>
      </c>
      <c r="I35" s="126" t="s">
        <v>41</v>
      </c>
      <c r="J35" s="45" t="s">
        <v>48</v>
      </c>
      <c r="K35" s="45" t="s">
        <v>49</v>
      </c>
      <c r="L35" s="48" t="s">
        <v>51</v>
      </c>
      <c r="M35" s="48">
        <v>1</v>
      </c>
      <c r="N35" s="108" t="s">
        <v>32</v>
      </c>
      <c r="O35" s="108" t="s">
        <v>43</v>
      </c>
      <c r="P35" s="111">
        <f>81925+1.48</f>
        <v>81926.48</v>
      </c>
      <c r="Q35" s="111"/>
      <c r="R35" s="111">
        <f>P35*0.85</f>
        <v>69637.508000000002</v>
      </c>
      <c r="S35" s="111">
        <f>P35*0.15</f>
        <v>12288.972</v>
      </c>
      <c r="T35" s="111">
        <f>(P35*0.1)/0.9</f>
        <v>9102.942222222222</v>
      </c>
      <c r="U35" s="120" t="s">
        <v>61</v>
      </c>
      <c r="V35" s="120" t="s">
        <v>103</v>
      </c>
      <c r="W35" s="135" t="s">
        <v>90</v>
      </c>
      <c r="X35" s="138">
        <v>45763</v>
      </c>
      <c r="Y35" s="70"/>
    </row>
    <row r="36" spans="3:25" ht="62.55" customHeight="1" x14ac:dyDescent="0.25">
      <c r="C36" s="118"/>
      <c r="D36" s="118"/>
      <c r="E36" s="121"/>
      <c r="F36" s="109"/>
      <c r="G36" s="124"/>
      <c r="H36" s="121"/>
      <c r="I36" s="127"/>
      <c r="J36" s="46" t="s">
        <v>62</v>
      </c>
      <c r="K36" s="46" t="s">
        <v>50</v>
      </c>
      <c r="L36" s="49" t="s">
        <v>47</v>
      </c>
      <c r="M36" s="49">
        <v>1</v>
      </c>
      <c r="N36" s="109"/>
      <c r="O36" s="109"/>
      <c r="P36" s="112"/>
      <c r="Q36" s="112"/>
      <c r="R36" s="112"/>
      <c r="S36" s="112"/>
      <c r="T36" s="112"/>
      <c r="U36" s="121"/>
      <c r="V36" s="121"/>
      <c r="W36" s="136"/>
      <c r="X36" s="138"/>
      <c r="Y36" s="70"/>
    </row>
    <row r="37" spans="3:25" ht="56.1" customHeight="1" x14ac:dyDescent="0.25">
      <c r="C37" s="118"/>
      <c r="D37" s="118"/>
      <c r="E37" s="121"/>
      <c r="F37" s="109"/>
      <c r="G37" s="124"/>
      <c r="H37" s="121"/>
      <c r="I37" s="127"/>
      <c r="J37" s="50" t="s">
        <v>66</v>
      </c>
      <c r="K37" s="50" t="s">
        <v>65</v>
      </c>
      <c r="L37" s="51" t="s">
        <v>52</v>
      </c>
      <c r="M37" s="51">
        <v>1</v>
      </c>
      <c r="N37" s="109"/>
      <c r="O37" s="109"/>
      <c r="P37" s="112"/>
      <c r="Q37" s="112"/>
      <c r="R37" s="112"/>
      <c r="S37" s="112"/>
      <c r="T37" s="112"/>
      <c r="U37" s="121"/>
      <c r="V37" s="121"/>
      <c r="W37" s="136"/>
      <c r="X37" s="138"/>
      <c r="Y37" s="70"/>
    </row>
    <row r="38" spans="3:25" ht="36" customHeight="1" x14ac:dyDescent="0.25">
      <c r="C38" s="119"/>
      <c r="D38" s="119"/>
      <c r="E38" s="122"/>
      <c r="F38" s="110"/>
      <c r="G38" s="125"/>
      <c r="H38" s="122"/>
      <c r="I38" s="128"/>
      <c r="J38" s="50" t="s">
        <v>63</v>
      </c>
      <c r="K38" s="46" t="s">
        <v>64</v>
      </c>
      <c r="L38" s="47" t="s">
        <v>52</v>
      </c>
      <c r="M38" s="47">
        <v>1</v>
      </c>
      <c r="N38" s="110"/>
      <c r="O38" s="110"/>
      <c r="P38" s="113"/>
      <c r="Q38" s="113"/>
      <c r="R38" s="113"/>
      <c r="S38" s="113"/>
      <c r="T38" s="113"/>
      <c r="U38" s="122"/>
      <c r="V38" s="122"/>
      <c r="W38" s="137"/>
      <c r="X38" s="138"/>
      <c r="Y38" s="70"/>
    </row>
    <row r="39" spans="3:25" ht="55.5" customHeight="1" x14ac:dyDescent="0.25">
      <c r="C39" s="95" t="s">
        <v>108</v>
      </c>
      <c r="D39" s="95" t="s">
        <v>69</v>
      </c>
      <c r="E39" s="95" t="s">
        <v>23</v>
      </c>
      <c r="F39" s="98" t="s">
        <v>24</v>
      </c>
      <c r="G39" s="98" t="s">
        <v>59</v>
      </c>
      <c r="H39" s="95" t="s">
        <v>30</v>
      </c>
      <c r="I39" s="101" t="s">
        <v>39</v>
      </c>
      <c r="J39" s="52" t="s">
        <v>53</v>
      </c>
      <c r="K39" s="52" t="s">
        <v>56</v>
      </c>
      <c r="L39" s="53" t="s">
        <v>47</v>
      </c>
      <c r="M39" s="82">
        <f>55+16</f>
        <v>71</v>
      </c>
      <c r="N39" s="104" t="s">
        <v>32</v>
      </c>
      <c r="O39" s="89" t="s">
        <v>72</v>
      </c>
      <c r="P39" s="83">
        <f>64574.5+11395.5</f>
        <v>75970</v>
      </c>
      <c r="Q39" s="83"/>
      <c r="R39" s="86">
        <f>(P39*0.85)</f>
        <v>64574.5</v>
      </c>
      <c r="S39" s="86">
        <f>(P39*0.15)</f>
        <v>11395.5</v>
      </c>
      <c r="T39" s="86">
        <f>(P39*0.1)/0.9</f>
        <v>8441.1111111111113</v>
      </c>
      <c r="U39" s="89" t="s">
        <v>60</v>
      </c>
      <c r="V39" s="89" t="s">
        <v>113</v>
      </c>
      <c r="W39" s="89" t="s">
        <v>83</v>
      </c>
      <c r="X39" s="92">
        <v>45943</v>
      </c>
      <c r="Y39" s="70"/>
    </row>
    <row r="40" spans="3:25" ht="71.25" customHeight="1" x14ac:dyDescent="0.25">
      <c r="C40" s="96"/>
      <c r="D40" s="96"/>
      <c r="E40" s="96"/>
      <c r="F40" s="99"/>
      <c r="G40" s="99"/>
      <c r="H40" s="96"/>
      <c r="I40" s="102"/>
      <c r="J40" s="54" t="s">
        <v>92</v>
      </c>
      <c r="K40" s="54" t="s">
        <v>54</v>
      </c>
      <c r="L40" s="55" t="s">
        <v>47</v>
      </c>
      <c r="M40" s="68">
        <v>4</v>
      </c>
      <c r="N40" s="105"/>
      <c r="O40" s="90"/>
      <c r="P40" s="84"/>
      <c r="Q40" s="84"/>
      <c r="R40" s="87"/>
      <c r="S40" s="87"/>
      <c r="T40" s="87"/>
      <c r="U40" s="90"/>
      <c r="V40" s="90"/>
      <c r="W40" s="90"/>
      <c r="X40" s="93"/>
    </row>
    <row r="41" spans="3:25" ht="82.5" customHeight="1" x14ac:dyDescent="0.25">
      <c r="C41" s="97"/>
      <c r="D41" s="97"/>
      <c r="E41" s="97"/>
      <c r="F41" s="100"/>
      <c r="G41" s="100"/>
      <c r="H41" s="97"/>
      <c r="I41" s="103"/>
      <c r="J41" s="54" t="s">
        <v>74</v>
      </c>
      <c r="K41" s="54" t="s">
        <v>55</v>
      </c>
      <c r="L41" s="55" t="s">
        <v>57</v>
      </c>
      <c r="M41" s="68">
        <v>40</v>
      </c>
      <c r="N41" s="106"/>
      <c r="O41" s="91"/>
      <c r="P41" s="85"/>
      <c r="Q41" s="85"/>
      <c r="R41" s="88"/>
      <c r="S41" s="88"/>
      <c r="T41" s="88"/>
      <c r="U41" s="91"/>
      <c r="V41" s="91"/>
      <c r="W41" s="91"/>
      <c r="X41" s="94"/>
    </row>
    <row r="42" spans="3:25" ht="75.75" customHeight="1" x14ac:dyDescent="0.25">
      <c r="C42" s="95" t="s">
        <v>110</v>
      </c>
      <c r="D42" s="95" t="s">
        <v>70</v>
      </c>
      <c r="E42" s="89" t="s">
        <v>23</v>
      </c>
      <c r="F42" s="104" t="s">
        <v>24</v>
      </c>
      <c r="G42" s="98" t="s">
        <v>59</v>
      </c>
      <c r="H42" s="89" t="s">
        <v>30</v>
      </c>
      <c r="I42" s="101" t="s">
        <v>40</v>
      </c>
      <c r="J42" s="52" t="s">
        <v>53</v>
      </c>
      <c r="K42" s="52" t="s">
        <v>56</v>
      </c>
      <c r="L42" s="53" t="s">
        <v>47</v>
      </c>
      <c r="M42" s="53">
        <v>6</v>
      </c>
      <c r="N42" s="89" t="s">
        <v>32</v>
      </c>
      <c r="O42" s="89" t="s">
        <v>72</v>
      </c>
      <c r="P42" s="83">
        <v>54469.98</v>
      </c>
      <c r="Q42" s="83"/>
      <c r="R42" s="83">
        <f>P42*0.85</f>
        <v>46299.483</v>
      </c>
      <c r="S42" s="83">
        <f>P42*0.15</f>
        <v>8170.4970000000003</v>
      </c>
      <c r="T42" s="83">
        <f t="shared" ref="T42" si="6">(P42*0.1)/0.9</f>
        <v>6052.22</v>
      </c>
      <c r="U42" s="89" t="s">
        <v>60</v>
      </c>
      <c r="V42" s="89" t="s">
        <v>113</v>
      </c>
      <c r="W42" s="89" t="s">
        <v>83</v>
      </c>
      <c r="X42" s="92">
        <v>45943</v>
      </c>
    </row>
    <row r="43" spans="3:25" ht="80.25" customHeight="1" x14ac:dyDescent="0.25">
      <c r="C43" s="96"/>
      <c r="D43" s="96"/>
      <c r="E43" s="90"/>
      <c r="F43" s="105"/>
      <c r="G43" s="99"/>
      <c r="H43" s="90"/>
      <c r="I43" s="102"/>
      <c r="J43" s="54" t="s">
        <v>92</v>
      </c>
      <c r="K43" s="54" t="s">
        <v>54</v>
      </c>
      <c r="L43" s="55" t="s">
        <v>47</v>
      </c>
      <c r="M43" s="68">
        <v>1</v>
      </c>
      <c r="N43" s="90"/>
      <c r="O43" s="90"/>
      <c r="P43" s="84"/>
      <c r="Q43" s="84"/>
      <c r="R43" s="84"/>
      <c r="S43" s="84"/>
      <c r="T43" s="84"/>
      <c r="U43" s="90"/>
      <c r="V43" s="90"/>
      <c r="W43" s="90"/>
      <c r="X43" s="93"/>
    </row>
    <row r="44" spans="3:25" ht="87.6" customHeight="1" x14ac:dyDescent="0.25">
      <c r="C44" s="97"/>
      <c r="D44" s="97"/>
      <c r="E44" s="91"/>
      <c r="F44" s="106"/>
      <c r="G44" s="100"/>
      <c r="H44" s="91"/>
      <c r="I44" s="103"/>
      <c r="J44" s="54" t="s">
        <v>74</v>
      </c>
      <c r="K44" s="54" t="s">
        <v>55</v>
      </c>
      <c r="L44" s="55" t="s">
        <v>57</v>
      </c>
      <c r="M44" s="55">
        <v>40</v>
      </c>
      <c r="N44" s="91"/>
      <c r="O44" s="91"/>
      <c r="P44" s="85"/>
      <c r="Q44" s="85"/>
      <c r="R44" s="85"/>
      <c r="S44" s="85"/>
      <c r="T44" s="85"/>
      <c r="U44" s="91"/>
      <c r="V44" s="91"/>
      <c r="W44" s="91"/>
      <c r="X44" s="94"/>
    </row>
    <row r="45" spans="3:25" s="73" customFormat="1" ht="27" customHeight="1" x14ac:dyDescent="0.3">
      <c r="D45" s="74"/>
      <c r="G45" s="75"/>
      <c r="H45" s="75"/>
      <c r="I45" s="76"/>
      <c r="J45" s="77"/>
      <c r="K45" s="78"/>
      <c r="L45" s="79"/>
      <c r="M45" s="79"/>
      <c r="N45" s="79"/>
      <c r="O45" s="79"/>
      <c r="P45" s="80">
        <f>SUM(P10:P44)-P13-P26</f>
        <v>667265.93999999994</v>
      </c>
      <c r="Q45" s="80">
        <f t="shared" ref="Q45:T45" si="7">SUM(Q10:Q44)-Q13-Q26</f>
        <v>0</v>
      </c>
      <c r="R45" s="80">
        <f t="shared" si="7"/>
        <v>567176.04899999988</v>
      </c>
      <c r="S45" s="80">
        <f t="shared" si="7"/>
        <v>100089.89099999999</v>
      </c>
      <c r="T45" s="80">
        <f t="shared" si="7"/>
        <v>74140.66</v>
      </c>
      <c r="U45" s="80"/>
      <c r="V45" s="80"/>
      <c r="W45" s="79"/>
      <c r="X45" s="81"/>
    </row>
    <row r="46" spans="3:25" ht="19.05" customHeight="1" x14ac:dyDescent="0.25">
      <c r="C46" s="21" t="s">
        <v>67</v>
      </c>
      <c r="E46" s="1"/>
      <c r="M46" s="19"/>
      <c r="N46" s="19"/>
    </row>
    <row r="47" spans="3:25" x14ac:dyDescent="0.25">
      <c r="C47" s="1" t="s">
        <v>68</v>
      </c>
      <c r="E47" s="1"/>
    </row>
    <row r="48" spans="3:25" x14ac:dyDescent="0.25">
      <c r="C48" s="107" t="s">
        <v>8</v>
      </c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</row>
    <row r="56" spans="16:16" x14ac:dyDescent="0.25">
      <c r="P56" s="33"/>
    </row>
    <row r="57" spans="16:16" x14ac:dyDescent="0.25">
      <c r="P57" s="33"/>
    </row>
    <row r="58" spans="16:16" x14ac:dyDescent="0.25">
      <c r="P58" s="33"/>
    </row>
    <row r="59" spans="16:16" x14ac:dyDescent="0.25">
      <c r="P59" s="33"/>
    </row>
  </sheetData>
  <autoFilter ref="C7:X38" xr:uid="{012A6C12-757E-42E5-B059-27489D6A48EC}">
    <filterColumn colId="7" showButton="0"/>
    <filterColumn colId="8" showButton="0"/>
    <filterColumn colId="9" showButton="0"/>
    <filterColumn colId="15" showButton="0"/>
  </autoFilter>
  <mergeCells count="220">
    <mergeCell ref="P42:P44"/>
    <mergeCell ref="Q42:Q44"/>
    <mergeCell ref="R42:R44"/>
    <mergeCell ref="S42:S44"/>
    <mergeCell ref="T42:T44"/>
    <mergeCell ref="U42:U44"/>
    <mergeCell ref="V42:V44"/>
    <mergeCell ref="W42:W44"/>
    <mergeCell ref="X42:X44"/>
    <mergeCell ref="C42:C44"/>
    <mergeCell ref="D42:D44"/>
    <mergeCell ref="E42:E44"/>
    <mergeCell ref="F42:F44"/>
    <mergeCell ref="G42:G44"/>
    <mergeCell ref="H42:H44"/>
    <mergeCell ref="I42:I44"/>
    <mergeCell ref="N42:N44"/>
    <mergeCell ref="O42:O44"/>
    <mergeCell ref="V1:X1"/>
    <mergeCell ref="C3:W3"/>
    <mergeCell ref="C4:W4"/>
    <mergeCell ref="C7:C8"/>
    <mergeCell ref="D7:D8"/>
    <mergeCell ref="E7:E8"/>
    <mergeCell ref="F7:F8"/>
    <mergeCell ref="G7:G8"/>
    <mergeCell ref="H7:H8"/>
    <mergeCell ref="I7:I8"/>
    <mergeCell ref="T7:T8"/>
    <mergeCell ref="U7:U8"/>
    <mergeCell ref="V7:V8"/>
    <mergeCell ref="W7:W8"/>
    <mergeCell ref="X7:X8"/>
    <mergeCell ref="Q7:Q8"/>
    <mergeCell ref="R7:S7"/>
    <mergeCell ref="C10:C12"/>
    <mergeCell ref="D10:D12"/>
    <mergeCell ref="E10:E12"/>
    <mergeCell ref="F10:F12"/>
    <mergeCell ref="G10:G12"/>
    <mergeCell ref="J7:M7"/>
    <mergeCell ref="N7:N8"/>
    <mergeCell ref="O7:O8"/>
    <mergeCell ref="P7:P8"/>
    <mergeCell ref="X10:X12"/>
    <mergeCell ref="C13:C15"/>
    <mergeCell ref="D13:D15"/>
    <mergeCell ref="E13:E15"/>
    <mergeCell ref="F13:F15"/>
    <mergeCell ref="G13:G15"/>
    <mergeCell ref="H13:H15"/>
    <mergeCell ref="I13:I15"/>
    <mergeCell ref="N13:N15"/>
    <mergeCell ref="O13:O15"/>
    <mergeCell ref="R10:R12"/>
    <mergeCell ref="S10:S12"/>
    <mergeCell ref="T10:T12"/>
    <mergeCell ref="U10:U12"/>
    <mergeCell ref="V10:V12"/>
    <mergeCell ref="W10:W12"/>
    <mergeCell ref="H10:H12"/>
    <mergeCell ref="I10:I12"/>
    <mergeCell ref="N10:N12"/>
    <mergeCell ref="O10:O12"/>
    <mergeCell ref="P10:P12"/>
    <mergeCell ref="Q10:Q12"/>
    <mergeCell ref="V13:V15"/>
    <mergeCell ref="W13:W15"/>
    <mergeCell ref="X13:X15"/>
    <mergeCell ref="C16:C18"/>
    <mergeCell ref="D16:D18"/>
    <mergeCell ref="E16:E18"/>
    <mergeCell ref="F16:F18"/>
    <mergeCell ref="G16:G18"/>
    <mergeCell ref="H16:H18"/>
    <mergeCell ref="I16:I18"/>
    <mergeCell ref="P13:P15"/>
    <mergeCell ref="Q13:Q15"/>
    <mergeCell ref="R13:R15"/>
    <mergeCell ref="S13:S15"/>
    <mergeCell ref="T13:T15"/>
    <mergeCell ref="U13:U15"/>
    <mergeCell ref="T16:T18"/>
    <mergeCell ref="U16:U18"/>
    <mergeCell ref="V16:V18"/>
    <mergeCell ref="W16:W18"/>
    <mergeCell ref="X16:X18"/>
    <mergeCell ref="R16:R18"/>
    <mergeCell ref="S16:S18"/>
    <mergeCell ref="C19:C22"/>
    <mergeCell ref="D19:D22"/>
    <mergeCell ref="E19:E22"/>
    <mergeCell ref="F19:F22"/>
    <mergeCell ref="G19:G22"/>
    <mergeCell ref="N16:N18"/>
    <mergeCell ref="O16:O18"/>
    <mergeCell ref="P16:P18"/>
    <mergeCell ref="Q16:Q18"/>
    <mergeCell ref="X19:X22"/>
    <mergeCell ref="C23:C25"/>
    <mergeCell ref="D23:D25"/>
    <mergeCell ref="E23:E25"/>
    <mergeCell ref="F23:F25"/>
    <mergeCell ref="G23:G25"/>
    <mergeCell ref="H23:H25"/>
    <mergeCell ref="I23:I25"/>
    <mergeCell ref="N23:N25"/>
    <mergeCell ref="O23:O25"/>
    <mergeCell ref="R19:R22"/>
    <mergeCell ref="S19:S22"/>
    <mergeCell ref="T19:T22"/>
    <mergeCell ref="U19:U22"/>
    <mergeCell ref="V19:V22"/>
    <mergeCell ref="W19:W22"/>
    <mergeCell ref="H19:H22"/>
    <mergeCell ref="I19:I22"/>
    <mergeCell ref="N19:N22"/>
    <mergeCell ref="O19:O22"/>
    <mergeCell ref="P19:P22"/>
    <mergeCell ref="Q19:Q22"/>
    <mergeCell ref="V23:V25"/>
    <mergeCell ref="W23:W25"/>
    <mergeCell ref="X23:X25"/>
    <mergeCell ref="C26:C28"/>
    <mergeCell ref="D26:D28"/>
    <mergeCell ref="E26:E28"/>
    <mergeCell ref="F26:F28"/>
    <mergeCell ref="G26:G28"/>
    <mergeCell ref="H26:H28"/>
    <mergeCell ref="I26:I28"/>
    <mergeCell ref="P23:P25"/>
    <mergeCell ref="Q23:Q25"/>
    <mergeCell ref="R23:R25"/>
    <mergeCell ref="S23:S25"/>
    <mergeCell ref="T23:T25"/>
    <mergeCell ref="U23:U25"/>
    <mergeCell ref="T26:T28"/>
    <mergeCell ref="U26:U28"/>
    <mergeCell ref="V26:V28"/>
    <mergeCell ref="W26:W28"/>
    <mergeCell ref="X26:X28"/>
    <mergeCell ref="R26:R28"/>
    <mergeCell ref="S26:S28"/>
    <mergeCell ref="V32:V34"/>
    <mergeCell ref="W32:W34"/>
    <mergeCell ref="C29:C31"/>
    <mergeCell ref="D29:D31"/>
    <mergeCell ref="E29:E31"/>
    <mergeCell ref="F29:F31"/>
    <mergeCell ref="G29:G31"/>
    <mergeCell ref="N26:N28"/>
    <mergeCell ref="O26:O28"/>
    <mergeCell ref="P26:P28"/>
    <mergeCell ref="Q26:Q28"/>
    <mergeCell ref="W35:W38"/>
    <mergeCell ref="X35:X38"/>
    <mergeCell ref="X29:X31"/>
    <mergeCell ref="C32:C34"/>
    <mergeCell ref="D32:D34"/>
    <mergeCell ref="E32:E34"/>
    <mergeCell ref="F32:F34"/>
    <mergeCell ref="G32:G34"/>
    <mergeCell ref="H32:H34"/>
    <mergeCell ref="I32:I34"/>
    <mergeCell ref="N32:N34"/>
    <mergeCell ref="O32:O34"/>
    <mergeCell ref="R29:R31"/>
    <mergeCell ref="S29:S31"/>
    <mergeCell ref="T29:T31"/>
    <mergeCell ref="U29:U31"/>
    <mergeCell ref="V29:V31"/>
    <mergeCell ref="W29:W31"/>
    <mergeCell ref="H29:H31"/>
    <mergeCell ref="I29:I31"/>
    <mergeCell ref="N29:N31"/>
    <mergeCell ref="O29:O31"/>
    <mergeCell ref="P29:P31"/>
    <mergeCell ref="Q29:Q31"/>
    <mergeCell ref="C48:X48"/>
    <mergeCell ref="N35:N38"/>
    <mergeCell ref="O35:O38"/>
    <mergeCell ref="P35:P38"/>
    <mergeCell ref="Q35:Q38"/>
    <mergeCell ref="R35:R38"/>
    <mergeCell ref="S35:S38"/>
    <mergeCell ref="X32:X34"/>
    <mergeCell ref="C35:C38"/>
    <mergeCell ref="D35:D38"/>
    <mergeCell ref="E35:E38"/>
    <mergeCell ref="F35:F38"/>
    <mergeCell ref="G35:G38"/>
    <mergeCell ref="H35:H38"/>
    <mergeCell ref="I35:I38"/>
    <mergeCell ref="P32:P34"/>
    <mergeCell ref="Q32:Q34"/>
    <mergeCell ref="R32:R34"/>
    <mergeCell ref="S32:S34"/>
    <mergeCell ref="T32:T34"/>
    <mergeCell ref="U32:U34"/>
    <mergeCell ref="T35:T38"/>
    <mergeCell ref="U35:U38"/>
    <mergeCell ref="V35:V38"/>
    <mergeCell ref="C39:C41"/>
    <mergeCell ref="D39:D41"/>
    <mergeCell ref="E39:E41"/>
    <mergeCell ref="F39:F41"/>
    <mergeCell ref="G39:G41"/>
    <mergeCell ref="H39:H41"/>
    <mergeCell ref="I39:I41"/>
    <mergeCell ref="N39:N41"/>
    <mergeCell ref="O39:O41"/>
    <mergeCell ref="P39:P41"/>
    <mergeCell ref="Q39:Q41"/>
    <mergeCell ref="R39:R41"/>
    <mergeCell ref="S39:S41"/>
    <mergeCell ref="T39:T41"/>
    <mergeCell ref="U39:U41"/>
    <mergeCell ref="V39:V41"/>
    <mergeCell ref="W39:W41"/>
    <mergeCell ref="X39:X41"/>
  </mergeCells>
  <pageMargins left="0.78740157480314965" right="0.19685039370078741" top="0.78740157480314965" bottom="0.78740157480314965" header="0" footer="0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900e1-2df0-46c6-b970-3f90db3a82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476BB96A7164B90D2960AA627C483" ma:contentTypeVersion="14" ma:contentTypeDescription="Create a new document." ma:contentTypeScope="" ma:versionID="a9f95ab85db7fb1738c92ae3b0d66791">
  <xsd:schema xmlns:xsd="http://www.w3.org/2001/XMLSchema" xmlns:xs="http://www.w3.org/2001/XMLSchema" xmlns:p="http://schemas.microsoft.com/office/2006/metadata/properties" xmlns:ns3="e8c900e1-2df0-46c6-b970-3f90db3a8254" xmlns:ns4="0d3e8ea5-ff24-4ee2-85fa-e470bd92ae95" targetNamespace="http://schemas.microsoft.com/office/2006/metadata/properties" ma:root="true" ma:fieldsID="c47ad04229b448391b2fe39b4691b4bf" ns3:_="" ns4:_="">
    <xsd:import namespace="e8c900e1-2df0-46c6-b970-3f90db3a8254"/>
    <xsd:import namespace="0d3e8ea5-ff24-4ee2-85fa-e470bd92ae9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900e1-2df0-46c6-b970-3f90db3a825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e8ea5-ff24-4ee2-85fa-e470bd92a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E26F8-91F8-42C9-97E0-7BE04141DC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FBE658-125F-4506-BC1E-5D808949FD64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e8c900e1-2df0-46c6-b970-3f90db3a825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d3e8ea5-ff24-4ee2-85fa-e470bd92ae9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EB5A6B0-82D8-4973-A40C-F21E2BF60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900e1-2df0-46c6-b970-3f90db3a8254"/>
    <ds:schemaRef ds:uri="0d3e8ea5-ff24-4ee2-85fa-e470bd92a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Veiksmų patikra (2)</vt:lpstr>
      <vt:lpstr>Teiktinas planas VRM </vt:lpstr>
      <vt:lpstr>'Teiktinas planas VRM '!Print_Area</vt:lpstr>
      <vt:lpstr>'Veiksmų patikra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Adomas Taraskevičius</cp:lastModifiedBy>
  <cp:lastPrinted>2024-01-09T13:46:18Z</cp:lastPrinted>
  <dcterms:created xsi:type="dcterms:W3CDTF">2022-12-16T11:51:22Z</dcterms:created>
  <dcterms:modified xsi:type="dcterms:W3CDTF">2026-10-19T14:42:22Z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0x010100BF0476BB96A7164B90D2960AA627C483</vt:lpwstr>
  </property>
</Properties>
</file>