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Adomas\Desktop\Varenos_miesto_VVG\Kvietimu_planai\"/>
    </mc:Choice>
  </mc:AlternateContent>
  <xr:revisionPtr revIDLastSave="0" documentId="13_ncr:1_{B2EAC8D6-65B0-4861-BD9F-1C1024116381}" xr6:coauthVersionLast="47" xr6:coauthVersionMax="47" xr10:uidLastSave="{00000000-0000-0000-0000-000000000000}"/>
  <bookViews>
    <workbookView xWindow="-108" yWindow="-108" windowWidth="23256" windowHeight="13896" firstSheet="1" activeTab="1" xr2:uid="{00000000-000D-0000-FFFF-FFFF00000000}"/>
  </bookViews>
  <sheets>
    <sheet name="Veiksmų patikra (2)" sheetId="5" r:id="rId1"/>
    <sheet name="Teiktinas planas VRM " sheetId="10" r:id="rId2"/>
  </sheets>
  <definedNames>
    <definedName name="_xlnm._FilterDatabase" localSheetId="1" hidden="1">'Teiktinas planas VRM '!$C$7:$X$38</definedName>
    <definedName name="_xlnm.Print_Area" localSheetId="1">'Teiktinas planas VRM '!$A$1:$W$22</definedName>
    <definedName name="_xlnm.Print_Area" localSheetId="0">'Veiksmų patikra (2)'!$A$1:$V$9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F11" i="10" l="1"/>
  <c r="AB11" i="10"/>
  <c r="Q54" i="10"/>
  <c r="R54" i="10"/>
  <c r="S54" i="10"/>
  <c r="T54" i="10"/>
  <c r="P54" i="10"/>
  <c r="P51" i="10"/>
  <c r="T48" i="10"/>
  <c r="S48" i="10"/>
  <c r="R48" i="10"/>
  <c r="P45" i="10"/>
  <c r="P19" i="10"/>
  <c r="P32" i="10"/>
  <c r="T39" i="10"/>
  <c r="S39" i="10"/>
  <c r="R39" i="10"/>
  <c r="M39" i="10"/>
  <c r="AC14" i="10"/>
  <c r="AD14" i="10"/>
  <c r="S42" i="10"/>
  <c r="P16" i="10"/>
  <c r="AB12" i="10" s="1"/>
  <c r="AB9" i="10" l="1"/>
  <c r="AF9" i="10"/>
  <c r="AF12" i="10"/>
  <c r="T42" i="10"/>
  <c r="R42" i="10"/>
  <c r="R23" i="10"/>
  <c r="P35" i="10"/>
  <c r="AB13" i="10" s="1"/>
  <c r="T29" i="10"/>
  <c r="P13" i="10"/>
  <c r="R26" i="10"/>
  <c r="T32" i="10"/>
  <c r="S32" i="10"/>
  <c r="R32" i="10"/>
  <c r="S23" i="10"/>
  <c r="T16" i="10"/>
  <c r="S16" i="10"/>
  <c r="T10" i="10"/>
  <c r="S10" i="10"/>
  <c r="R10" i="10"/>
  <c r="R13" i="10" l="1"/>
  <c r="AF13" i="10"/>
  <c r="R29" i="10"/>
  <c r="S29" i="10"/>
  <c r="R19" i="10"/>
  <c r="R16" i="10"/>
  <c r="T13" i="10"/>
  <c r="S19" i="10"/>
  <c r="R35" i="10"/>
  <c r="S35" i="10"/>
  <c r="T35" i="10"/>
  <c r="S13" i="10"/>
  <c r="S26" i="10"/>
  <c r="T23" i="10"/>
  <c r="T19" i="10"/>
  <c r="T26" i="10"/>
  <c r="O71" i="5" l="1"/>
  <c r="S66" i="5"/>
  <c r="R66" i="5" s="1"/>
  <c r="S58" i="5"/>
  <c r="S71" i="5" s="1"/>
  <c r="Q55" i="5"/>
  <c r="O43" i="5"/>
  <c r="S39" i="5"/>
  <c r="R39" i="5" s="1"/>
  <c r="S36" i="5"/>
  <c r="R36" i="5" s="1"/>
  <c r="S33" i="5"/>
  <c r="Q33" i="5" s="1"/>
  <c r="R33" i="5"/>
  <c r="O23" i="5"/>
  <c r="S19" i="5"/>
  <c r="Q19" i="5" s="1"/>
  <c r="S16" i="5"/>
  <c r="R16" i="5" s="1"/>
  <c r="S13" i="5"/>
  <c r="Q13" i="5" s="1"/>
  <c r="R58" i="5" l="1"/>
  <c r="R19" i="5"/>
  <c r="Q39" i="5"/>
  <c r="R43" i="5"/>
  <c r="R13" i="5"/>
  <c r="R23" i="5" s="1"/>
  <c r="P19" i="5"/>
  <c r="Q16" i="5"/>
  <c r="P16" i="5" s="1"/>
  <c r="S43" i="5"/>
  <c r="Q43" i="5"/>
  <c r="Q23" i="5"/>
  <c r="R71" i="5"/>
  <c r="S23" i="5"/>
  <c r="P33" i="5"/>
  <c r="AA36" i="5"/>
  <c r="P48" i="5"/>
  <c r="Q58" i="5"/>
  <c r="Q66" i="5"/>
  <c r="P66" i="5" s="1"/>
  <c r="Q36" i="5"/>
  <c r="P36" i="5" s="1"/>
  <c r="P43" i="5" l="1"/>
  <c r="P13" i="5"/>
  <c r="P23" i="5" s="1"/>
  <c r="P58" i="5"/>
  <c r="Q71" i="5"/>
  <c r="Q73" i="5" s="1"/>
  <c r="R55" i="5" l="1"/>
  <c r="R73" i="5" s="1"/>
  <c r="P45" i="5" l="1"/>
  <c r="P55" i="5" s="1"/>
  <c r="S55" i="5"/>
  <c r="S73" i="5" s="1"/>
  <c r="O45" i="5"/>
  <c r="O55" i="5" s="1"/>
  <c r="O73" i="5" l="1"/>
  <c r="AA47" i="5"/>
  <c r="AA72" i="5" s="1"/>
  <c r="AB10" i="10"/>
  <c r="AB14" i="10" s="1"/>
  <c r="AF14" i="10" s="1"/>
  <c r="AF10"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Dalia Česlauskaitė</author>
  </authors>
  <commentList>
    <comment ref="M48" authorId="0" shapeId="0" xr:uid="{61239F46-4118-4A8E-8740-0342DC823FAA}">
      <text>
        <r>
          <rPr>
            <b/>
            <sz val="9"/>
            <color indexed="81"/>
            <rFont val="Tahoma"/>
            <family val="2"/>
          </rPr>
          <t>Dalia Česlauskaitė:</t>
        </r>
        <r>
          <rPr>
            <sz val="9"/>
            <color indexed="81"/>
            <rFont val="Tahoma"/>
            <family val="2"/>
          </rPr>
          <t xml:space="preserve">
Remiants strategija patikslinta</t>
        </r>
      </text>
    </comment>
  </commentList>
</comments>
</file>

<file path=xl/sharedStrings.xml><?xml version="1.0" encoding="utf-8"?>
<sst xmlns="http://schemas.openxmlformats.org/spreadsheetml/2006/main" count="628" uniqueCount="133">
  <si>
    <t>Kvietimo numeris</t>
  </si>
  <si>
    <t>Kvietimo pavadinimas</t>
  </si>
  <si>
    <t>Konkretus uždavinys arba priemonė (reforma ar investicija)</t>
  </si>
  <si>
    <t>Siektini stebėsenos rodikliai</t>
  </si>
  <si>
    <t>Pavadinimas</t>
  </si>
  <si>
    <t>Kodas</t>
  </si>
  <si>
    <t>Matavimo vienetas</t>
  </si>
  <si>
    <t>Siektina reikšmė</t>
  </si>
  <si>
    <t>_____________________________________________________________________________________________________________________________________________________________________________</t>
  </si>
  <si>
    <t>Pažangos priemonės numeris</t>
  </si>
  <si>
    <t xml:space="preserve">Pažangos priemonės pavadinimas </t>
  </si>
  <si>
    <t>Finansuojamos projektų veiklos</t>
  </si>
  <si>
    <t>Galimi pareiškėjai</t>
  </si>
  <si>
    <t xml:space="preserve">Planuojama kvietimo pabaigos data </t>
  </si>
  <si>
    <t>Planuojama kvietimo pradžios data</t>
  </si>
  <si>
    <t>Pareiškėjų tipas: viešasis,  privatus</t>
  </si>
  <si>
    <t xml:space="preserve">Bendra kvietimui skirta finansavimo lėšų suma (eurais) </t>
  </si>
  <si>
    <t xml:space="preserve">Didžiausia galima skirti finansavimo lėšų suma projektui ir (arba) projekto veiklai įgyvendinti (eurais) </t>
  </si>
  <si>
    <t>Finansavimo šaltinis (-iai) ir sumos (eurais)</t>
  </si>
  <si>
    <r>
      <t xml:space="preserve">Europos Sąjungos (toliau </t>
    </r>
    <r>
      <rPr>
        <b/>
        <sz val="10"/>
        <rFont val="Times New Roman"/>
        <family val="1"/>
        <charset val="186"/>
      </rPr>
      <t>–</t>
    </r>
    <r>
      <rPr>
        <b/>
        <sz val="10"/>
        <color theme="1"/>
        <rFont val="Times New Roman"/>
        <family val="1"/>
        <charset val="186"/>
      </rPr>
      <t xml:space="preserve"> ES) fondų lėšos</t>
    </r>
  </si>
  <si>
    <t xml:space="preserve">
Bendrojo finansavimo lėšos</t>
  </si>
  <si>
    <t>Nuosavo įnašo dydis (eurais)</t>
  </si>
  <si>
    <t>ES lėšų fondas</t>
  </si>
  <si>
    <t xml:space="preserve">01-004-08-04-01 </t>
  </si>
  <si>
    <t xml:space="preserve">2022–2030 metų plėtros programos valdytojos Lietuvos Respublikos vidaus reikalų ministerijos Viešojo valdymo plėtros programos pažangos priemonė „Didinti visuomenės įsitraukimą į vietos problemų sprendimą“ (toliau - pažangos priemonė) </t>
  </si>
  <si>
    <t xml:space="preserve">Konkretus vietos veiklos grupės Strategijos veiksmas, kuriam planuojamas kvietimas </t>
  </si>
  <si>
    <t>BENDRUOMENĖS INICIJUOTOS VIETOS PLĖTROS KVIETIMŲ TEIKTI VIETOS PLĖTROS PROJEKTŲ ĮGYVENDINIMO PLANUS KVIETIMŲ PLANAS</t>
  </si>
  <si>
    <t>Vietos plėtros strategijų įgyvendinimo taisyklių 2 priedas</t>
  </si>
  <si>
    <t xml:space="preserve">                      Varėnos miesto vietos veiklos grupė</t>
  </si>
  <si>
    <t>111-168-K</t>
  </si>
  <si>
    <t>2021–2027 metų Europos Sąjungos investicijų programos 4 prioriteto „Socialiai atsakingesnė Lietuva“ uždavinys 4.7 „Skatinti aktyvią įtrauktį, siekiant propaguoti lygias galimybes, nediskriminavimą ir aktyvų dalyvavimą, ir gerinti įsidarbinamumą, ypač palankių sąlygų neturinčių grupių“</t>
  </si>
  <si>
    <t>1.1.1. veiksmas „Socialinių paslaugų pasiūlos ir prieinamumo didinimas, plėtojant informavimo, tarpininkavimo, konsultavimo bei sociokultūrines paslaugas, skirtas gyventojų socialiniams ryšiams bendruomenėje stiprinti Varėnos mieste, įskaitant bendras veiklas / bendradarbiavimą su kitų miestų VVG veiklos teritorijose įsikūrusiomis organizacijomis“.</t>
  </si>
  <si>
    <t>Viešasis, privatus</t>
  </si>
  <si>
    <t>2024 m. lapkritis</t>
  </si>
  <si>
    <t xml:space="preserve">2024 m. gruodis </t>
  </si>
  <si>
    <t>111-169-K</t>
  </si>
  <si>
    <t>111-170-K</t>
  </si>
  <si>
    <t>111-171-K</t>
  </si>
  <si>
    <t>Planuojama kvietimo formos pateikimo administruojančiajai institucijai data</t>
  </si>
  <si>
    <t>1.2.1. veiksmas „Įsidarbinimo galimybes didinančių paslaugų teikimas vykdant informavimo, konsultavimo, tarpininkavimo, neformalaus ar kito švietimo veiklas, organizuojant kursus, mokymus bei įskaitant praktines veiklas.“.</t>
  </si>
  <si>
    <t>2.1.1. veiksmas „Neformalių iniciatyvų, skirtų gyventojų verslumui skatinti bei jauniems verslams remti, įgyvendinimas ir reikalingų priemonių suteikimas.“.</t>
  </si>
  <si>
    <t>2.2.1. veiksmas „Socialinio verslo produktų ir paslaugų, pritaikytų bendruomenės poreikiams, kūrimas ir diegimas bei darbo vietų kūrimas“.</t>
  </si>
  <si>
    <t>2021–2027 metų Europos Sąjungos investicijų programos 4 prioriteto „Socialiai atsakingesnė Lietuva“ uždavinys 4.9 „Didinant socialinę ir ekonominę marginalizuotų bendruomenių, migrantų ir nepalankias sąlygas turinčių grupių integraciją įgyvendinant integruotas priemones, įskaitant aprūpinimą būstu ir socialinių paslaugų teikimą“.</t>
  </si>
  <si>
    <t>Socialiniai verslai, atitinkantys socialiniam verslui taikomus kriterijus, kaip jie apibrėžti Socialinio verslo paramos taisyklėse</t>
  </si>
  <si>
    <t>2024 m. sausis</t>
  </si>
  <si>
    <t xml:space="preserve">BIVP projektų veiklų dalyviai
(įskaitant visas tikslines
grupes); </t>
  </si>
  <si>
    <t xml:space="preserve">P-01-004-08-04-01-01
(P.S.2.1513) </t>
  </si>
  <si>
    <t>Skaičius</t>
  </si>
  <si>
    <t>Paramą gavusiuose subjektuose
sukurtos darbo vietos</t>
  </si>
  <si>
    <t>R-01-004-08-04-01-03
R.B.2.2001</t>
  </si>
  <si>
    <t>P-01-004-08-04-01-03
P.S.21032</t>
  </si>
  <si>
    <t>Vienų metų etato ekvivalentai</t>
  </si>
  <si>
    <t>Įmonės</t>
  </si>
  <si>
    <t>BIVP projektų veiklų dalyviai
(įskaitant visas tikslines
grupes)</t>
  </si>
  <si>
    <t>P-01-004-08-04-01-01
(P.S.2.1513)</t>
  </si>
  <si>
    <t xml:space="preserve">R-01-004-08-04-01-02
(R.S.2.3517)  </t>
  </si>
  <si>
    <t>P-01-004-08-04-01-12
(P.N.2.4723)</t>
  </si>
  <si>
    <t>proc.</t>
  </si>
  <si>
    <t>Varėnos miesto 2023–2029 m. vietos plėtros strategijos įgyvendinimas. 
Kvietimas „Socialinių paslaugų pasiūlos ir prieinamumo didinimas, plėtojant informavimo, tarpininkavimo, konsultavimo bei sociokultūrines paslaugas Varėnos mieste“.</t>
  </si>
  <si>
    <t>„Bendruomenės inicijuotos vietos plėtros metodo (BIVP) taikymas: parama vietos plėtros strategijų įgyvendinimui“  Vidurio ir vakarų regione</t>
  </si>
  <si>
    <t>ESF+</t>
  </si>
  <si>
    <t>ERPF</t>
  </si>
  <si>
    <t>Socialinio verslo subjektai,
įgyvendinus bendruomenės inicijuotos
vietos plėtros projektus gavę paramą
socialinio verslo kūrimui ar plėtrai</t>
  </si>
  <si>
    <t>Paramą dotacijmis gavusios įmonės</t>
  </si>
  <si>
    <t>P-01-004-08-04-01-09
P.B.2.0002</t>
  </si>
  <si>
    <t>P-01-004-08-04-01-04
P.B.2.0001</t>
  </si>
  <si>
    <t>Paramą gavusios įmonės, iš kurių labai
mažos, mažos, vidutinės ir didelės
įmonės**</t>
  </si>
  <si>
    <t>* Rodiklis siekiamas pažangos priemonės lygiu, projektiniu lygiu rodiklis nesiekiamas ir neturi būti nurodomas projektų įgyvendinimo planuose</t>
  </si>
  <si>
    <t>** Rodiklis skaidomas į smulkesnius rodiklius, kurie neturi siektinų reikšmių ir naudojami tik atsiskaitymui.</t>
  </si>
  <si>
    <t>Varėnos miesto 2023–2029 m. vietos plėtros strategijos įgyvendinimas. 
Kvietimas „Įsidarbinimo galimybes didinančių paslaugų teikimas Varėnos mieste“.</t>
  </si>
  <si>
    <t>Varėnos miesto 2023–2029 m. vietos plėtros strategijos įgyvendinimas. 
Kvietimas „Neformalių iniciatyvų, skirtų gyventojų verslumui skatinti bei jauniems verslams remti, įgyvendinimas ir reikalingų priemonių suteikimas Varėnos mieste“.</t>
  </si>
  <si>
    <t>Varėnos miesto 2023–2029 m. vietos plėtros strategijos įgyvendinimas. 
Kvietimas „Socialinio verslo produktų ir paslaugų kūrimas ir diegimas bei darbo vietų kūrimas Varėnos mieste“.</t>
  </si>
  <si>
    <t xml:space="preserve">Viešieji juridiniai asmenys ir privatūs juridiniai asmenys, kurių veiklos vykdymo vieta yra vietos plėtros strategijos įgyvendinimo teritorijoje.
</t>
  </si>
  <si>
    <t>Bendruomenės inicijuotos vietos plėtros  projektai, kuriuos įgyvendino NVO ir (arba) kurie
įgyvendinti kartu su partneriu</t>
  </si>
  <si>
    <t>Bendruomenės inicijuotos vietos plėtros  projektų veiklų dalyvių, kurie po dalyvavimo veiklose
toliau dalyvauja socialinei
integracijai skirtose veiklose ir
(ar) darbo rinkoje, dalis*</t>
  </si>
  <si>
    <t>111-172-K</t>
  </si>
  <si>
    <t>111-173-K</t>
  </si>
  <si>
    <t>111-174-K</t>
  </si>
  <si>
    <t>111-175-K</t>
  </si>
  <si>
    <t>111-176-K</t>
  </si>
  <si>
    <t>111-177-K</t>
  </si>
  <si>
    <t>111-178-K</t>
  </si>
  <si>
    <t>111-179-K</t>
  </si>
  <si>
    <t>2025 m. lapkritis</t>
  </si>
  <si>
    <t>2026 m. lapkritis</t>
  </si>
  <si>
    <t>VEIKSMAS 1.1.1</t>
  </si>
  <si>
    <t>VEIKSMAS 1.2.1</t>
  </si>
  <si>
    <t>VEIKSMAS 2.1.1</t>
  </si>
  <si>
    <t>VEIKSMAS 2.2.1</t>
  </si>
  <si>
    <t>Strategijos bendra</t>
  </si>
  <si>
    <t>2025 m. birželis</t>
  </si>
  <si>
    <t>2025 m. sausis</t>
  </si>
  <si>
    <t>Bendruomenės inicijuotos vietos plėtros projektai, kuriuos įgyvendino nevyriausybinės organizacijos ir (arba) kurie įgyvendinti kartu su partneriu</t>
  </si>
  <si>
    <t>Europos Sąjungos (toliau – ES) fondų lėšos</t>
  </si>
  <si>
    <t xml:space="preserve">2025 m. sausis </t>
  </si>
  <si>
    <t>11-130-K</t>
  </si>
  <si>
    <t>11-132-K</t>
  </si>
  <si>
    <t>11-133-K</t>
  </si>
  <si>
    <t>11-134-K</t>
  </si>
  <si>
    <t>11-135-K</t>
  </si>
  <si>
    <t>11-136-K</t>
  </si>
  <si>
    <t>11-137-K</t>
  </si>
  <si>
    <t>11-138-K</t>
  </si>
  <si>
    <t>2025 m. gegužė</t>
  </si>
  <si>
    <t>1.1.1</t>
  </si>
  <si>
    <t>2.1.1</t>
  </si>
  <si>
    <t>2.2.1</t>
  </si>
  <si>
    <t>1.2.1</t>
  </si>
  <si>
    <t>11-139-K</t>
  </si>
  <si>
    <r>
      <t xml:space="preserve">11-131-K 
</t>
    </r>
    <r>
      <rPr>
        <sz val="9"/>
        <rFont val="Times New Roman"/>
        <family val="1"/>
      </rPr>
      <t>(PĮP atsiimtas)</t>
    </r>
  </si>
  <si>
    <t>VPS suma</t>
  </si>
  <si>
    <t>Suma kvietimų plane</t>
  </si>
  <si>
    <t>2025 m. spalis</t>
  </si>
  <si>
    <t xml:space="preserve">2025-04-16
</t>
  </si>
  <si>
    <r>
      <t>202</t>
    </r>
    <r>
      <rPr>
        <b/>
        <strike/>
        <sz val="9"/>
        <rFont val="Times New Roman"/>
        <family val="1"/>
        <charset val="186"/>
      </rPr>
      <t>5</t>
    </r>
    <r>
      <rPr>
        <b/>
        <sz val="9"/>
        <rFont val="Times New Roman"/>
        <family val="1"/>
        <charset val="186"/>
      </rPr>
      <t xml:space="preserve"> m. lapkritis</t>
    </r>
  </si>
  <si>
    <t>11-141-K</t>
  </si>
  <si>
    <t>Viešieji juridiniai asmenys ir privatūs juridiniai asmenys, kurių veiklos vykdymo vieta yra vietos plėtros strategijos įgyvendinimo teritorijoje.</t>
  </si>
  <si>
    <t>2026 m. vasaris</t>
  </si>
  <si>
    <t>2026 m. kovas</t>
  </si>
  <si>
    <t>11-142-K</t>
  </si>
  <si>
    <t>2026 m. birželis</t>
  </si>
  <si>
    <t>2026 m. liepa</t>
  </si>
  <si>
    <r>
      <t xml:space="preserve">11-140-K
</t>
    </r>
    <r>
      <rPr>
        <sz val="9"/>
        <rFont val="Times New Roman"/>
        <family val="1"/>
        <charset val="186"/>
      </rPr>
      <t>PĮP atsiimtas</t>
    </r>
  </si>
  <si>
    <t>11-143-K</t>
  </si>
  <si>
    <t>Varėnos miesto 2023–2029 m. vietos plėtros strategijos įgyvendinimas. Kvietimas „Gyventojų švietimo civilinės saugos klausimais veiklų įgyvendinimas
Varėnos mieste“.</t>
  </si>
  <si>
    <t>2021–2027 metų Europos Sąjungos investicijų programos 16 prioriteto „Civilinės parengties įgūdžių, rengiantis ekstremaliosioms situacijoms ir grėsmėms, stiprinimas“ uždavinys 16.1 „Skatinti mokymąsi visą gyvenimą, visų pirma siekti, kad visi turėtų lanksčių kvalifikacijos kėlimo ir persikvalifikavimo galimybių, atsižvelgiant į verslumo ir skaitmeninius įgūdžius, geriau numatyti pokyčius ir naujų įgūdžių reikalavimus, grindžiamus darbo rinkos poreikiais, sudaryti palankesnes sąlygas keisti profesinę veiklą ir skatinti profesinį judumą“</t>
  </si>
  <si>
    <t>1.3.1 veiksmas „Gyventojų švietimo civilinės saugos klausimais veiklų ir iniciatyvų organizavimas bei įgyvendinimas Varėnos mieste“.</t>
  </si>
  <si>
    <t>Bendruomenės inicijuotos vietos plėtros projektų veiklų dalyviai, dalyvavę gyventojų švietimo civilinės saugos klausimais veiklose</t>
  </si>
  <si>
    <t>P-01-004-08-04-01-13
P.S.2.1050</t>
  </si>
  <si>
    <t>R-01-004-08-04-01-04
R.S.2.3062</t>
  </si>
  <si>
    <t>2027 m. sausis</t>
  </si>
  <si>
    <t>Bendruomenės inicijuotos vietos plėtros projektų veiklų dalyvių, kurie, dalyvaudami gyventojų švietimo civilinės saugos klausimais veiklose, įgijo įgūdžių, dalis</t>
  </si>
  <si>
    <t>1.3.1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</si>
</sst>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9" x14ac:knownFonts="1">
    <font>
      <sz val="11"/>
      <color theme="1"/>
      <name val="Calibri"/>
      <family val="2"/>
      <charset val="186"/>
      <scheme val="minor"/>
    </font>
    <font>
      <i/>
      <sz val="10"/>
      <color theme="1"/>
      <name val="Times New Roman"/>
      <family val="1"/>
      <charset val="186"/>
    </font>
    <font>
      <sz val="10"/>
      <color theme="1"/>
      <name val="Times New Roman"/>
      <family val="1"/>
      <charset val="186"/>
    </font>
    <font>
      <b/>
      <sz val="10"/>
      <color theme="1"/>
      <name val="Times New Roman"/>
      <family val="1"/>
      <charset val="186"/>
    </font>
    <font>
      <b/>
      <sz val="10"/>
      <name val="Times New Roman"/>
      <family val="1"/>
      <charset val="186"/>
    </font>
    <font>
      <sz val="10"/>
      <name val="Times New Roman"/>
      <family val="1"/>
      <charset val="186"/>
    </font>
    <font>
      <sz val="10"/>
      <color rgb="FF000000"/>
      <name val="Times New Roman"/>
      <family val="1"/>
      <charset val="186"/>
    </font>
    <font>
      <i/>
      <sz val="10"/>
      <name val="Times New Roman"/>
      <family val="1"/>
      <charset val="186"/>
    </font>
    <font>
      <sz val="9"/>
      <color theme="1"/>
      <name val="Times New Roman"/>
      <family val="1"/>
      <charset val="186"/>
    </font>
    <font>
      <sz val="9"/>
      <name val="Times New Roman"/>
      <family val="1"/>
      <charset val="186"/>
    </font>
    <font>
      <b/>
      <sz val="10"/>
      <name val="Times New Roman"/>
      <family val="1"/>
    </font>
    <font>
      <b/>
      <i/>
      <sz val="12"/>
      <color theme="1"/>
      <name val="Times New Roman"/>
      <family val="1"/>
    </font>
    <font>
      <i/>
      <sz val="12"/>
      <color theme="1"/>
      <name val="Times New Roman"/>
      <family val="1"/>
    </font>
    <font>
      <sz val="9"/>
      <name val="Times New Roman"/>
      <family val="1"/>
    </font>
    <font>
      <sz val="9"/>
      <color theme="1"/>
      <name val="Times New Roman"/>
      <family val="1"/>
    </font>
    <font>
      <i/>
      <sz val="9"/>
      <color theme="1"/>
      <name val="Times New Roman"/>
      <family val="1"/>
    </font>
    <font>
      <sz val="9"/>
      <color indexed="81"/>
      <name val="Tahoma"/>
      <family val="2"/>
    </font>
    <font>
      <b/>
      <sz val="9"/>
      <color indexed="81"/>
      <name val="Tahoma"/>
      <family val="2"/>
    </font>
    <font>
      <i/>
      <sz val="10"/>
      <name val="Times New Roman"/>
      <family val="1"/>
    </font>
    <font>
      <sz val="11"/>
      <color theme="1"/>
      <name val="Calibri"/>
      <family val="2"/>
      <scheme val="minor"/>
    </font>
    <font>
      <b/>
      <sz val="10"/>
      <color theme="1"/>
      <name val="Times New Roman"/>
      <family val="1"/>
    </font>
    <font>
      <strike/>
      <sz val="9"/>
      <name val="Times New Roman"/>
      <family val="1"/>
    </font>
    <font>
      <strike/>
      <sz val="9"/>
      <color theme="1"/>
      <name val="Times New Roman"/>
      <family val="1"/>
    </font>
    <font>
      <sz val="9"/>
      <color rgb="FF00B0F0"/>
      <name val="Times New Roman"/>
      <family val="1"/>
    </font>
    <font>
      <sz val="10"/>
      <color rgb="FF00B050"/>
      <name val="Times New Roman"/>
      <family val="1"/>
      <charset val="186"/>
    </font>
    <font>
      <sz val="10"/>
      <color theme="1"/>
      <name val="Times New Roman"/>
      <family val="1"/>
    </font>
    <font>
      <strike/>
      <sz val="9"/>
      <color rgb="FF00B0F0"/>
      <name val="Times New Roman"/>
      <family val="1"/>
    </font>
    <font>
      <sz val="12"/>
      <color theme="1"/>
      <name val="Times New Roman"/>
      <family val="1"/>
      <charset val="186"/>
    </font>
    <font>
      <sz val="12"/>
      <name val="Times New Roman"/>
      <family val="1"/>
      <charset val="186"/>
    </font>
    <font>
      <i/>
      <sz val="12"/>
      <color theme="1"/>
      <name val="Times New Roman"/>
      <family val="1"/>
      <charset val="186"/>
    </font>
    <font>
      <b/>
      <sz val="9"/>
      <name val="Times New Roman"/>
      <family val="1"/>
      <charset val="186"/>
    </font>
    <font>
      <b/>
      <strike/>
      <sz val="9"/>
      <name val="Times New Roman"/>
      <family val="1"/>
      <charset val="186"/>
    </font>
    <font>
      <sz val="9"/>
      <color theme="1"/>
      <name val="Calibri"/>
      <family val="2"/>
      <charset val="186"/>
      <scheme val="minor"/>
    </font>
    <font>
      <sz val="11"/>
      <name val="Calibri"/>
      <family val="2"/>
      <charset val="186"/>
      <scheme val="minor"/>
    </font>
    <font>
      <i/>
      <sz val="12"/>
      <name val="Times New Roman"/>
      <family val="1"/>
      <charset val="186"/>
    </font>
    <font>
      <b/>
      <sz val="11"/>
      <name val="Calibri"/>
      <family val="2"/>
      <charset val="186"/>
      <scheme val="minor"/>
    </font>
    <font>
      <strike/>
      <sz val="9"/>
      <name val="Times New Roman"/>
      <family val="1"/>
      <charset val="186"/>
    </font>
    <font>
      <strike/>
      <sz val="9"/>
      <color theme="1"/>
      <name val="Times New Roman"/>
      <family val="1"/>
      <charset val="186"/>
    </font>
    <font>
      <strike/>
      <sz val="9"/>
      <color rgb="FF00B050"/>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rgb="FFFFFF00"/>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9" fillId="0" borderId="0"/>
  </cellStyleXfs>
  <cellXfs count="309">
    <xf numFmtId="0" fontId="0" fillId="0" borderId="0" xfId="0"/>
    <xf numFmtId="0" fontId="2" fillId="0" borderId="0" xfId="0" applyFont="1"/>
    <xf numFmtId="0" fontId="1" fillId="0" borderId="1" xfId="0" applyFont="1" applyBorder="1" applyAlignment="1">
      <alignment horizontal="center"/>
    </xf>
    <xf numFmtId="0" fontId="2" fillId="2" borderId="0" xfId="0" applyFont="1" applyFill="1"/>
    <xf numFmtId="0" fontId="3" fillId="0" borderId="0" xfId="0" applyFont="1" applyAlignment="1">
      <alignment horizontal="center"/>
    </xf>
    <xf numFmtId="0" fontId="3" fillId="2" borderId="0" xfId="0" applyFont="1" applyFill="1" applyAlignment="1">
      <alignment horizontal="center"/>
    </xf>
    <xf numFmtId="0" fontId="1" fillId="2" borderId="1" xfId="0" applyFont="1" applyFill="1" applyBorder="1" applyAlignment="1">
      <alignment horizontal="center"/>
    </xf>
    <xf numFmtId="0" fontId="7" fillId="2" borderId="1" xfId="0" applyFont="1" applyFill="1" applyBorder="1" applyAlignment="1">
      <alignment horizontal="center"/>
    </xf>
    <xf numFmtId="0" fontId="3" fillId="2" borderId="1" xfId="0" applyFont="1" applyFill="1" applyBorder="1" applyAlignment="1">
      <alignment horizontal="center" vertical="center" wrapText="1"/>
    </xf>
    <xf numFmtId="0" fontId="1" fillId="0" borderId="6" xfId="0" applyFont="1" applyBorder="1" applyAlignment="1">
      <alignment horizontal="center"/>
    </xf>
    <xf numFmtId="0" fontId="4" fillId="2" borderId="1" xfId="0" applyFont="1" applyFill="1" applyBorder="1" applyAlignment="1">
      <alignment horizontal="center" vertical="center" wrapText="1"/>
    </xf>
    <xf numFmtId="0" fontId="2" fillId="0" borderId="1" xfId="0" applyFont="1" applyBorder="1"/>
    <xf numFmtId="0" fontId="1" fillId="2" borderId="13" xfId="0" applyFont="1" applyFill="1" applyBorder="1" applyAlignment="1">
      <alignment horizontal="center"/>
    </xf>
    <xf numFmtId="0" fontId="12" fillId="2" borderId="0" xfId="0" applyFont="1" applyFill="1"/>
    <xf numFmtId="0" fontId="6" fillId="2" borderId="0" xfId="0" applyFont="1" applyFill="1" applyAlignment="1">
      <alignment horizontal="left"/>
    </xf>
    <xf numFmtId="0" fontId="3" fillId="2" borderId="0" xfId="0" applyFont="1" applyFill="1" applyAlignment="1">
      <alignment horizontal="left"/>
    </xf>
    <xf numFmtId="0" fontId="2" fillId="2" borderId="0" xfId="0" applyFont="1" applyFill="1" applyAlignment="1">
      <alignment horizontal="left"/>
    </xf>
    <xf numFmtId="0" fontId="3" fillId="2" borderId="1" xfId="0" applyFont="1" applyFill="1" applyBorder="1" applyAlignment="1">
      <alignment horizontal="left" vertical="center" wrapText="1"/>
    </xf>
    <xf numFmtId="0" fontId="11" fillId="2" borderId="0" xfId="0" applyFont="1" applyFill="1" applyAlignment="1">
      <alignment horizontal="left"/>
    </xf>
    <xf numFmtId="0" fontId="2" fillId="2" borderId="0" xfId="0" applyFont="1" applyFill="1" applyAlignment="1">
      <alignment horizontal="center"/>
    </xf>
    <xf numFmtId="0" fontId="12" fillId="2" borderId="0" xfId="0" applyFont="1" applyFill="1" applyAlignment="1">
      <alignment horizontal="center"/>
    </xf>
    <xf numFmtId="0" fontId="2" fillId="0" borderId="0" xfId="0" applyFont="1" applyAlignment="1">
      <alignment horizontal="left"/>
    </xf>
    <xf numFmtId="0" fontId="2" fillId="0" borderId="0" xfId="0" applyFont="1" applyAlignment="1">
      <alignment horizontal="center"/>
    </xf>
    <xf numFmtId="0" fontId="3" fillId="0" borderId="0" xfId="0" applyFont="1" applyAlignment="1">
      <alignment horizontal="left"/>
    </xf>
    <xf numFmtId="0" fontId="14" fillId="2" borderId="7" xfId="0" applyFont="1" applyFill="1" applyBorder="1" applyAlignment="1">
      <alignment horizontal="left" vertical="top" wrapText="1"/>
    </xf>
    <xf numFmtId="0" fontId="14" fillId="2" borderId="7" xfId="0" applyFont="1" applyFill="1" applyBorder="1" applyAlignment="1">
      <alignment horizontal="center" vertical="top" wrapText="1"/>
    </xf>
    <xf numFmtId="0" fontId="14" fillId="2" borderId="10" xfId="0" applyFont="1" applyFill="1" applyBorder="1" applyAlignment="1">
      <alignment horizontal="left" vertical="top" wrapText="1"/>
    </xf>
    <xf numFmtId="0" fontId="14" fillId="2" borderId="1" xfId="0" applyFont="1" applyFill="1" applyBorder="1" applyAlignment="1">
      <alignment horizontal="left" vertical="top" wrapText="1"/>
    </xf>
    <xf numFmtId="0" fontId="14" fillId="2" borderId="1" xfId="0" applyFont="1" applyFill="1" applyBorder="1" applyAlignment="1">
      <alignment horizontal="center" vertical="top" wrapText="1"/>
    </xf>
    <xf numFmtId="0" fontId="14" fillId="2" borderId="10" xfId="0" applyFont="1" applyFill="1" applyBorder="1" applyAlignment="1">
      <alignment horizontal="center" vertical="top" wrapText="1"/>
    </xf>
    <xf numFmtId="0" fontId="14" fillId="2" borderId="1" xfId="0" applyFont="1" applyFill="1" applyBorder="1" applyAlignment="1">
      <alignment horizontal="center" vertical="top"/>
    </xf>
    <xf numFmtId="0" fontId="13" fillId="2" borderId="1" xfId="0" applyFont="1" applyFill="1" applyBorder="1" applyAlignment="1">
      <alignment horizontal="left" vertical="top" wrapText="1"/>
    </xf>
    <xf numFmtId="0" fontId="13" fillId="2" borderId="1" xfId="0" applyFont="1" applyFill="1" applyBorder="1" applyAlignment="1">
      <alignment horizontal="center" vertical="top"/>
    </xf>
    <xf numFmtId="2" fontId="2" fillId="2" borderId="0" xfId="0" applyNumberFormat="1" applyFont="1" applyFill="1"/>
    <xf numFmtId="0" fontId="2" fillId="0" borderId="10" xfId="0" applyFont="1" applyBorder="1"/>
    <xf numFmtId="0" fontId="2" fillId="0" borderId="2" xfId="0" applyFont="1" applyBorder="1"/>
    <xf numFmtId="0" fontId="2" fillId="4" borderId="0" xfId="0" applyFont="1" applyFill="1"/>
    <xf numFmtId="0" fontId="1" fillId="2" borderId="6" xfId="0" applyFont="1" applyFill="1" applyBorder="1" applyAlignment="1">
      <alignment horizontal="center"/>
    </xf>
    <xf numFmtId="2" fontId="2" fillId="0" borderId="0" xfId="0" applyNumberFormat="1" applyFont="1"/>
    <xf numFmtId="0" fontId="3" fillId="2" borderId="0" xfId="0" applyFont="1" applyFill="1"/>
    <xf numFmtId="0" fontId="1" fillId="2" borderId="1" xfId="0" applyFont="1" applyFill="1" applyBorder="1"/>
    <xf numFmtId="0" fontId="10" fillId="2" borderId="1" xfId="0" applyFont="1" applyFill="1" applyBorder="1" applyAlignment="1">
      <alignment horizontal="center" vertical="center" wrapText="1"/>
    </xf>
    <xf numFmtId="0" fontId="18" fillId="2" borderId="1" xfId="0" applyFont="1" applyFill="1" applyBorder="1" applyAlignment="1">
      <alignment horizontal="center"/>
    </xf>
    <xf numFmtId="0" fontId="14" fillId="5" borderId="7" xfId="0" applyFont="1" applyFill="1" applyBorder="1" applyAlignment="1">
      <alignment horizontal="left" vertical="top" wrapText="1"/>
    </xf>
    <xf numFmtId="0" fontId="14" fillId="5" borderId="7" xfId="0" applyFont="1" applyFill="1" applyBorder="1" applyAlignment="1">
      <alignment horizontal="center" vertical="top" wrapText="1"/>
    </xf>
    <xf numFmtId="0" fontId="14" fillId="5" borderId="10" xfId="0" applyFont="1" applyFill="1" applyBorder="1" applyAlignment="1">
      <alignment horizontal="left" vertical="top" wrapText="1"/>
    </xf>
    <xf numFmtId="0" fontId="14" fillId="5" borderId="1" xfId="0" applyFont="1" applyFill="1" applyBorder="1" applyAlignment="1">
      <alignment horizontal="left" vertical="top" wrapText="1"/>
    </xf>
    <xf numFmtId="0" fontId="14" fillId="5" borderId="1" xfId="0" applyFont="1" applyFill="1" applyBorder="1" applyAlignment="1">
      <alignment horizontal="center" vertical="top" wrapText="1"/>
    </xf>
    <xf numFmtId="0" fontId="14" fillId="5" borderId="10" xfId="0" applyFont="1" applyFill="1" applyBorder="1" applyAlignment="1">
      <alignment horizontal="center" vertical="top" wrapText="1"/>
    </xf>
    <xf numFmtId="0" fontId="14" fillId="5" borderId="1" xfId="0" applyFont="1" applyFill="1" applyBorder="1" applyAlignment="1">
      <alignment horizontal="center" vertical="top"/>
    </xf>
    <xf numFmtId="0" fontId="13" fillId="5" borderId="1" xfId="0" applyFont="1" applyFill="1" applyBorder="1" applyAlignment="1">
      <alignment horizontal="left" vertical="top" wrapText="1"/>
    </xf>
    <xf numFmtId="0" fontId="13" fillId="5" borderId="1" xfId="0" applyFont="1" applyFill="1" applyBorder="1" applyAlignment="1">
      <alignment horizontal="center" vertical="top"/>
    </xf>
    <xf numFmtId="0" fontId="22" fillId="5" borderId="10" xfId="0" applyFont="1" applyFill="1" applyBorder="1" applyAlignment="1">
      <alignment horizontal="left" vertical="top" wrapText="1"/>
    </xf>
    <xf numFmtId="0" fontId="22" fillId="5" borderId="10" xfId="0" applyFont="1" applyFill="1" applyBorder="1" applyAlignment="1">
      <alignment horizontal="center" vertical="top" wrapText="1"/>
    </xf>
    <xf numFmtId="0" fontId="22" fillId="5" borderId="1" xfId="0" applyFont="1" applyFill="1" applyBorder="1" applyAlignment="1">
      <alignment horizontal="left" vertical="top" wrapText="1"/>
    </xf>
    <xf numFmtId="0" fontId="22" fillId="5" borderId="1" xfId="0" applyFont="1" applyFill="1" applyBorder="1" applyAlignment="1">
      <alignment horizontal="center" vertical="top" wrapText="1"/>
    </xf>
    <xf numFmtId="0" fontId="20" fillId="0" borderId="1" xfId="0" applyFont="1" applyBorder="1"/>
    <xf numFmtId="164" fontId="2" fillId="0" borderId="1" xfId="0" applyNumberFormat="1" applyFont="1" applyBorder="1"/>
    <xf numFmtId="164" fontId="2" fillId="2" borderId="1" xfId="0" applyNumberFormat="1" applyFont="1" applyFill="1" applyBorder="1"/>
    <xf numFmtId="2" fontId="2" fillId="0" borderId="1" xfId="0" applyNumberFormat="1" applyFont="1" applyBorder="1"/>
    <xf numFmtId="164" fontId="20" fillId="0" borderId="1" xfId="0" applyNumberFormat="1" applyFont="1" applyBorder="1"/>
    <xf numFmtId="2" fontId="2" fillId="0" borderId="0" xfId="0" applyNumberFormat="1" applyFont="1" applyAlignment="1">
      <alignment horizontal="center"/>
    </xf>
    <xf numFmtId="0" fontId="23" fillId="5" borderId="10" xfId="0" applyFont="1" applyFill="1" applyBorder="1" applyAlignment="1">
      <alignment horizontal="center" vertical="top" wrapText="1"/>
    </xf>
    <xf numFmtId="0" fontId="23" fillId="5" borderId="1" xfId="0" applyFont="1" applyFill="1" applyBorder="1" applyAlignment="1">
      <alignment horizontal="center" vertical="top" wrapText="1"/>
    </xf>
    <xf numFmtId="2" fontId="24" fillId="0" borderId="0" xfId="0" applyNumberFormat="1" applyFont="1"/>
    <xf numFmtId="0" fontId="24" fillId="0" borderId="0" xfId="0" applyFont="1"/>
    <xf numFmtId="0" fontId="25" fillId="0" borderId="0" xfId="0" applyFont="1"/>
    <xf numFmtId="0" fontId="26" fillId="5" borderId="1" xfId="0" applyFont="1" applyFill="1" applyBorder="1" applyAlignment="1">
      <alignment horizontal="center" vertical="top" wrapText="1"/>
    </xf>
    <xf numFmtId="0" fontId="27" fillId="0" borderId="0" xfId="0" applyFont="1"/>
    <xf numFmtId="0" fontId="27" fillId="0" borderId="0" xfId="0" applyFont="1" applyAlignment="1">
      <alignment horizontal="left"/>
    </xf>
    <xf numFmtId="0" fontId="27" fillId="2" borderId="0" xfId="0" applyFont="1" applyFill="1"/>
    <xf numFmtId="0" fontId="28" fillId="2" borderId="0" xfId="0" applyFont="1" applyFill="1" applyAlignment="1">
      <alignment vertical="top" wrapText="1"/>
    </xf>
    <xf numFmtId="0" fontId="28" fillId="2" borderId="0" xfId="0" applyFont="1" applyFill="1" applyAlignment="1">
      <alignment horizontal="left" vertical="top" wrapText="1"/>
    </xf>
    <xf numFmtId="0" fontId="27" fillId="2" borderId="0" xfId="0" applyFont="1" applyFill="1" applyAlignment="1">
      <alignment horizontal="left" vertical="top" wrapText="1"/>
    </xf>
    <xf numFmtId="0" fontId="27" fillId="2" borderId="0" xfId="0" applyFont="1" applyFill="1" applyAlignment="1">
      <alignment horizontal="center" vertical="top" wrapText="1"/>
    </xf>
    <xf numFmtId="2" fontId="29" fillId="2" borderId="0" xfId="0" applyNumberFormat="1" applyFont="1" applyFill="1" applyAlignment="1">
      <alignment horizontal="center" vertical="top" wrapText="1"/>
    </xf>
    <xf numFmtId="14" fontId="28" fillId="2" borderId="0" xfId="0" applyNumberFormat="1" applyFont="1" applyFill="1" applyAlignment="1">
      <alignment horizontal="center" vertical="top" wrapText="1"/>
    </xf>
    <xf numFmtId="0" fontId="8" fillId="5" borderId="10" xfId="0" applyFont="1" applyFill="1" applyBorder="1" applyAlignment="1">
      <alignment horizontal="left" vertical="top" wrapText="1"/>
    </xf>
    <xf numFmtId="0" fontId="8" fillId="5" borderId="10" xfId="0" applyFont="1" applyFill="1" applyBorder="1" applyAlignment="1">
      <alignment horizontal="center" vertical="top" wrapText="1"/>
    </xf>
    <xf numFmtId="0" fontId="8" fillId="5" borderId="1" xfId="0" applyFont="1" applyFill="1" applyBorder="1" applyAlignment="1">
      <alignment horizontal="left" vertical="top" wrapText="1"/>
    </xf>
    <xf numFmtId="0" fontId="8" fillId="5" borderId="1" xfId="0" applyFont="1" applyFill="1" applyBorder="1" applyAlignment="1">
      <alignment horizontal="center" vertical="top" wrapText="1"/>
    </xf>
    <xf numFmtId="2" fontId="34" fillId="0" borderId="0" xfId="0" applyNumberFormat="1" applyFont="1" applyAlignment="1">
      <alignment horizontal="center" vertical="top" wrapText="1"/>
    </xf>
    <xf numFmtId="0" fontId="9" fillId="5" borderId="10" xfId="0" applyFont="1" applyFill="1" applyBorder="1" applyAlignment="1">
      <alignment horizontal="center" vertical="top" wrapText="1"/>
    </xf>
    <xf numFmtId="0" fontId="13" fillId="5" borderId="7" xfId="0" applyFont="1" applyFill="1" applyBorder="1" applyAlignment="1">
      <alignment horizontal="center" vertical="top" wrapText="1"/>
    </xf>
    <xf numFmtId="0" fontId="9" fillId="5" borderId="1" xfId="0" applyFont="1" applyFill="1" applyBorder="1" applyAlignment="1">
      <alignment horizontal="center" vertical="top" wrapText="1"/>
    </xf>
    <xf numFmtId="0" fontId="37" fillId="5" borderId="10" xfId="0" applyFont="1" applyFill="1" applyBorder="1" applyAlignment="1">
      <alignment horizontal="left" vertical="top" wrapText="1"/>
    </xf>
    <xf numFmtId="0" fontId="37" fillId="5" borderId="10" xfId="0" applyFont="1" applyFill="1" applyBorder="1" applyAlignment="1">
      <alignment horizontal="center" vertical="top" wrapText="1"/>
    </xf>
    <xf numFmtId="0" fontId="37" fillId="5" borderId="1" xfId="0" applyFont="1" applyFill="1" applyBorder="1" applyAlignment="1">
      <alignment horizontal="left" vertical="top" wrapText="1"/>
    </xf>
    <xf numFmtId="0" fontId="37" fillId="5" borderId="1" xfId="0" applyFont="1" applyFill="1" applyBorder="1" applyAlignment="1">
      <alignment horizontal="center" vertical="top" wrapText="1"/>
    </xf>
    <xf numFmtId="0" fontId="38" fillId="5" borderId="1" xfId="0" applyFont="1" applyFill="1" applyBorder="1" applyAlignment="1">
      <alignment horizontal="center" vertical="top" wrapText="1"/>
    </xf>
    <xf numFmtId="0" fontId="13" fillId="5" borderId="7" xfId="0" applyFont="1" applyFill="1" applyBorder="1" applyAlignment="1">
      <alignment horizontal="left" vertical="top" wrapText="1"/>
    </xf>
    <xf numFmtId="0" fontId="13" fillId="5" borderId="1" xfId="0" applyFont="1" applyFill="1" applyBorder="1" applyAlignment="1">
      <alignment horizontal="center"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0" borderId="1" xfId="0" applyFont="1" applyBorder="1" applyAlignment="1">
      <alignment horizontal="center" vertical="top"/>
    </xf>
    <xf numFmtId="2" fontId="2" fillId="0" borderId="7" xfId="0" applyNumberFormat="1" applyFont="1" applyBorder="1" applyAlignment="1">
      <alignment horizontal="center" vertical="top"/>
    </xf>
    <xf numFmtId="2" fontId="0" fillId="0" borderId="10" xfId="0" applyNumberFormat="1" applyBorder="1" applyAlignment="1">
      <alignment horizontal="center" vertical="top"/>
    </xf>
    <xf numFmtId="2" fontId="0" fillId="0" borderId="2" xfId="0" applyNumberFormat="1" applyBorder="1" applyAlignment="1">
      <alignment horizontal="center" vertical="top"/>
    </xf>
    <xf numFmtId="0" fontId="2" fillId="0" borderId="7" xfId="0" applyFont="1" applyBorder="1" applyAlignment="1">
      <alignment horizontal="center" vertical="top"/>
    </xf>
    <xf numFmtId="0" fontId="0" fillId="0" borderId="10" xfId="0" applyBorder="1" applyAlignment="1">
      <alignment horizontal="center" vertical="top"/>
    </xf>
    <xf numFmtId="0" fontId="0" fillId="0" borderId="2" xfId="0" applyBorder="1" applyAlignment="1">
      <alignment horizontal="center" vertical="top"/>
    </xf>
    <xf numFmtId="0" fontId="2" fillId="0" borderId="7" xfId="0" applyFont="1" applyBorder="1" applyAlignment="1">
      <alignment horizontal="left" vertical="top"/>
    </xf>
    <xf numFmtId="0" fontId="0" fillId="0" borderId="10" xfId="0" applyBorder="1" applyAlignment="1">
      <alignment horizontal="left" vertical="top"/>
    </xf>
    <xf numFmtId="0" fontId="0" fillId="0" borderId="2" xfId="0" applyBorder="1" applyAlignment="1">
      <alignment horizontal="left" vertical="top"/>
    </xf>
    <xf numFmtId="14" fontId="2" fillId="0" borderId="7" xfId="0" applyNumberFormat="1" applyFont="1" applyBorder="1" applyAlignment="1">
      <alignment horizontal="center" vertical="top"/>
    </xf>
    <xf numFmtId="0" fontId="2" fillId="0" borderId="7" xfId="0" applyFont="1" applyBorder="1" applyAlignment="1">
      <alignment vertical="top" wrapText="1"/>
    </xf>
    <xf numFmtId="0" fontId="0" fillId="0" borderId="10" xfId="0" applyBorder="1" applyAlignment="1">
      <alignment vertical="top" wrapText="1"/>
    </xf>
    <xf numFmtId="0" fontId="0" fillId="0" borderId="2" xfId="0" applyBorder="1" applyAlignment="1">
      <alignment vertical="top" wrapText="1"/>
    </xf>
    <xf numFmtId="0" fontId="8" fillId="0" borderId="7" xfId="0" applyFont="1" applyBorder="1" applyAlignment="1">
      <alignment horizontal="center" vertical="top" wrapText="1"/>
    </xf>
    <xf numFmtId="0" fontId="32" fillId="0" borderId="10" xfId="0" applyFont="1" applyBorder="1" applyAlignment="1">
      <alignment horizontal="center" vertical="top" wrapText="1"/>
    </xf>
    <xf numFmtId="0" fontId="32" fillId="0" borderId="2" xfId="0" applyFont="1" applyBorder="1" applyAlignment="1">
      <alignment horizontal="center" vertical="top" wrapText="1"/>
    </xf>
    <xf numFmtId="0" fontId="2" fillId="0" borderId="7" xfId="0" applyFont="1" applyBorder="1" applyAlignment="1">
      <alignment horizontal="left" vertical="top" wrapText="1"/>
    </xf>
    <xf numFmtId="0" fontId="0" fillId="0" borderId="10" xfId="0" applyBorder="1" applyAlignment="1">
      <alignment horizontal="left" vertical="top" wrapText="1"/>
    </xf>
    <xf numFmtId="0" fontId="0" fillId="0" borderId="2" xfId="0" applyBorder="1" applyAlignment="1">
      <alignment horizontal="left" vertical="top" wrapText="1"/>
    </xf>
    <xf numFmtId="0" fontId="0" fillId="0" borderId="2" xfId="0" applyBorder="1" applyAlignment="1">
      <alignment wrapText="1"/>
    </xf>
    <xf numFmtId="0" fontId="2" fillId="0" borderId="7" xfId="0" applyFont="1" applyBorder="1" applyAlignment="1">
      <alignment horizontal="center" vertical="top" wrapText="1"/>
    </xf>
    <xf numFmtId="0" fontId="0" fillId="0" borderId="2" xfId="0" applyBorder="1" applyAlignment="1">
      <alignment horizontal="center" wrapText="1"/>
    </xf>
    <xf numFmtId="0" fontId="5" fillId="5" borderId="7" xfId="0" applyFont="1" applyFill="1" applyBorder="1" applyAlignment="1">
      <alignment horizontal="center" vertical="top" wrapText="1"/>
    </xf>
    <xf numFmtId="0" fontId="33" fillId="5" borderId="10" xfId="0" applyFont="1" applyFill="1" applyBorder="1" applyAlignment="1">
      <alignment horizontal="center" vertical="top" wrapText="1"/>
    </xf>
    <xf numFmtId="0" fontId="33" fillId="5" borderId="2" xfId="0" applyFont="1" applyFill="1" applyBorder="1" applyAlignment="1">
      <alignment horizontal="center" vertical="top" wrapText="1"/>
    </xf>
    <xf numFmtId="0" fontId="13" fillId="5" borderId="7" xfId="0" applyFont="1" applyFill="1" applyBorder="1" applyAlignment="1">
      <alignment horizontal="center" vertical="top" wrapText="1"/>
    </xf>
    <xf numFmtId="0" fontId="13" fillId="5" borderId="10" xfId="0" applyFont="1" applyFill="1" applyBorder="1" applyAlignment="1">
      <alignment horizontal="center" vertical="top" wrapText="1"/>
    </xf>
    <xf numFmtId="0" fontId="13" fillId="5" borderId="2" xfId="0" applyFont="1" applyFill="1" applyBorder="1" applyAlignment="1">
      <alignment horizontal="center" vertical="top" wrapText="1"/>
    </xf>
    <xf numFmtId="0" fontId="14" fillId="5" borderId="7" xfId="0" applyFont="1" applyFill="1" applyBorder="1" applyAlignment="1">
      <alignment horizontal="center" vertical="top" wrapText="1"/>
    </xf>
    <xf numFmtId="0" fontId="14" fillId="5" borderId="10" xfId="0" applyFont="1" applyFill="1" applyBorder="1" applyAlignment="1">
      <alignment horizontal="center" vertical="top" wrapText="1"/>
    </xf>
    <xf numFmtId="0" fontId="14" fillId="5" borderId="2" xfId="0" applyFont="1" applyFill="1" applyBorder="1" applyAlignment="1">
      <alignment horizontal="center" vertical="top" wrapText="1"/>
    </xf>
    <xf numFmtId="14" fontId="13" fillId="5" borderId="7" xfId="0" applyNumberFormat="1" applyFont="1" applyFill="1" applyBorder="1" applyAlignment="1">
      <alignment horizontal="center" vertical="top" wrapText="1"/>
    </xf>
    <xf numFmtId="14" fontId="13" fillId="5" borderId="10" xfId="0" applyNumberFormat="1" applyFont="1" applyFill="1" applyBorder="1" applyAlignment="1">
      <alignment horizontal="center" vertical="top" wrapText="1"/>
    </xf>
    <xf numFmtId="14" fontId="13" fillId="5" borderId="2" xfId="0" applyNumberFormat="1" applyFont="1" applyFill="1" applyBorder="1" applyAlignment="1">
      <alignment horizontal="center" vertical="top" wrapText="1"/>
    </xf>
    <xf numFmtId="0" fontId="5" fillId="5" borderId="1" xfId="0" applyFont="1" applyFill="1" applyBorder="1" applyAlignment="1">
      <alignment vertical="top" wrapText="1"/>
    </xf>
    <xf numFmtId="0" fontId="35" fillId="5" borderId="1" xfId="0" applyFont="1" applyFill="1" applyBorder="1" applyAlignment="1">
      <alignment vertical="top" wrapText="1"/>
    </xf>
    <xf numFmtId="0" fontId="8" fillId="5" borderId="1" xfId="0" applyFont="1" applyFill="1" applyBorder="1" applyAlignment="1">
      <alignment vertical="top" wrapText="1"/>
    </xf>
    <xf numFmtId="0" fontId="32" fillId="5" borderId="1" xfId="0" applyFont="1" applyFill="1" applyBorder="1" applyAlignment="1">
      <alignment vertical="top" wrapText="1"/>
    </xf>
    <xf numFmtId="0" fontId="2" fillId="5" borderId="1" xfId="0" applyFont="1" applyFill="1" applyBorder="1" applyAlignment="1">
      <alignment vertical="top" wrapText="1"/>
    </xf>
    <xf numFmtId="0" fontId="0" fillId="5" borderId="1" xfId="0" applyFill="1" applyBorder="1" applyAlignment="1">
      <alignment vertical="top" wrapText="1"/>
    </xf>
    <xf numFmtId="0" fontId="8" fillId="5" borderId="1" xfId="0" applyFont="1" applyFill="1" applyBorder="1" applyAlignment="1">
      <alignment horizontal="left" vertical="top" wrapText="1"/>
    </xf>
    <xf numFmtId="0" fontId="32" fillId="5" borderId="1" xfId="0" applyFont="1" applyFill="1" applyBorder="1" applyAlignment="1">
      <alignment horizontal="left" vertical="top" wrapText="1"/>
    </xf>
    <xf numFmtId="0" fontId="2" fillId="5" borderId="1" xfId="0" applyFont="1" applyFill="1" applyBorder="1" applyAlignment="1">
      <alignment horizontal="center" vertical="top" wrapText="1"/>
    </xf>
    <xf numFmtId="0" fontId="0" fillId="5" borderId="1" xfId="0" applyFill="1" applyBorder="1" applyAlignment="1">
      <alignment horizontal="center" vertical="top" wrapText="1"/>
    </xf>
    <xf numFmtId="0" fontId="8" fillId="5" borderId="1" xfId="0" applyFont="1" applyFill="1" applyBorder="1" applyAlignment="1">
      <alignment horizontal="center" vertical="top" wrapText="1"/>
    </xf>
    <xf numFmtId="0" fontId="32" fillId="5" borderId="1" xfId="0" applyFont="1" applyFill="1" applyBorder="1" applyAlignment="1">
      <alignment horizontal="center" vertical="top" wrapText="1"/>
    </xf>
    <xf numFmtId="2" fontId="36" fillId="5" borderId="7" xfId="0" applyNumberFormat="1" applyFont="1" applyFill="1" applyBorder="1" applyAlignment="1">
      <alignment horizontal="center" vertical="top" wrapText="1"/>
    </xf>
    <xf numFmtId="2" fontId="36" fillId="5" borderId="10" xfId="0" applyNumberFormat="1" applyFont="1" applyFill="1" applyBorder="1" applyAlignment="1">
      <alignment horizontal="center" vertical="top" wrapText="1"/>
    </xf>
    <xf numFmtId="2" fontId="36" fillId="5" borderId="2" xfId="0" applyNumberFormat="1" applyFont="1" applyFill="1" applyBorder="1" applyAlignment="1">
      <alignment horizontal="center" vertical="top" wrapText="1"/>
    </xf>
    <xf numFmtId="0" fontId="36" fillId="5" borderId="7" xfId="0" applyFont="1" applyFill="1" applyBorder="1" applyAlignment="1">
      <alignment horizontal="center" vertical="top" wrapText="1"/>
    </xf>
    <xf numFmtId="0" fontId="36" fillId="5" borderId="10" xfId="0" applyFont="1" applyFill="1" applyBorder="1" applyAlignment="1">
      <alignment horizontal="center" vertical="top" wrapText="1"/>
    </xf>
    <xf numFmtId="0" fontId="36" fillId="5" borderId="2" xfId="0" applyFont="1" applyFill="1" applyBorder="1" applyAlignment="1">
      <alignment horizontal="center" vertical="top" wrapText="1"/>
    </xf>
    <xf numFmtId="14" fontId="36" fillId="5" borderId="7" xfId="0" applyNumberFormat="1" applyFont="1" applyFill="1" applyBorder="1" applyAlignment="1">
      <alignment horizontal="center" vertical="top" wrapText="1"/>
    </xf>
    <xf numFmtId="14" fontId="36" fillId="5" borderId="10" xfId="0" applyNumberFormat="1" applyFont="1" applyFill="1" applyBorder="1" applyAlignment="1">
      <alignment horizontal="center" vertical="top" wrapText="1"/>
    </xf>
    <xf numFmtId="14" fontId="36" fillId="5" borderId="2" xfId="0" applyNumberFormat="1" applyFont="1" applyFill="1" applyBorder="1" applyAlignment="1">
      <alignment horizontal="center" vertical="top" wrapText="1"/>
    </xf>
    <xf numFmtId="0" fontId="36" fillId="5" borderId="7" xfId="0" applyFont="1" applyFill="1" applyBorder="1" applyAlignment="1">
      <alignment horizontal="left" vertical="top" wrapText="1"/>
    </xf>
    <xf numFmtId="0" fontId="36" fillId="5" borderId="10" xfId="0" applyFont="1" applyFill="1" applyBorder="1" applyAlignment="1">
      <alignment horizontal="left" vertical="top" wrapText="1"/>
    </xf>
    <xf numFmtId="0" fontId="36" fillId="5" borderId="2" xfId="0" applyFont="1" applyFill="1" applyBorder="1" applyAlignment="1">
      <alignment horizontal="left" vertical="top" wrapText="1"/>
    </xf>
    <xf numFmtId="0" fontId="37" fillId="5" borderId="7" xfId="0" applyFont="1" applyFill="1" applyBorder="1" applyAlignment="1">
      <alignment horizontal="left" vertical="top" wrapText="1"/>
    </xf>
    <xf numFmtId="0" fontId="37" fillId="5" borderId="10" xfId="0" applyFont="1" applyFill="1" applyBorder="1" applyAlignment="1">
      <alignment horizontal="left" vertical="top" wrapText="1"/>
    </xf>
    <xf numFmtId="0" fontId="37" fillId="5" borderId="2" xfId="0" applyFont="1" applyFill="1" applyBorder="1" applyAlignment="1">
      <alignment horizontal="left" vertical="top" wrapText="1"/>
    </xf>
    <xf numFmtId="0" fontId="36" fillId="5" borderId="7" xfId="0" applyFont="1" applyFill="1" applyBorder="1" applyAlignment="1">
      <alignment vertical="top" wrapText="1"/>
    </xf>
    <xf numFmtId="0" fontId="36" fillId="5" borderId="10" xfId="0" applyFont="1" applyFill="1" applyBorder="1" applyAlignment="1">
      <alignment vertical="top" wrapText="1"/>
    </xf>
    <xf numFmtId="0" fontId="36" fillId="5" borderId="2" xfId="0" applyFont="1" applyFill="1" applyBorder="1" applyAlignment="1">
      <alignment vertical="top" wrapText="1"/>
    </xf>
    <xf numFmtId="0" fontId="2" fillId="2" borderId="0" xfId="0" applyFont="1" applyFill="1" applyAlignment="1">
      <alignment horizontal="left" wrapText="1"/>
    </xf>
    <xf numFmtId="0" fontId="3" fillId="0" borderId="0" xfId="0" applyFont="1" applyAlignment="1">
      <alignment horizontal="center"/>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4" xfId="0" applyFont="1" applyFill="1" applyBorder="1" applyAlignment="1">
      <alignment vertical="center" wrapText="1"/>
    </xf>
    <xf numFmtId="0" fontId="3" fillId="2" borderId="1" xfId="0" applyFont="1" applyFill="1" applyBorder="1" applyAlignment="1">
      <alignment vertical="center" wrapText="1"/>
    </xf>
    <xf numFmtId="0" fontId="10" fillId="2" borderId="4"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3" fillId="5" borderId="7" xfId="0" applyFont="1" applyFill="1" applyBorder="1" applyAlignment="1">
      <alignment horizontal="left" vertical="top" wrapText="1"/>
    </xf>
    <xf numFmtId="0" fontId="13" fillId="5" borderId="10" xfId="0" applyFont="1" applyFill="1" applyBorder="1" applyAlignment="1">
      <alignment horizontal="left" vertical="top" wrapText="1"/>
    </xf>
    <xf numFmtId="0" fontId="13" fillId="5" borderId="2" xfId="0" applyFont="1" applyFill="1" applyBorder="1" applyAlignment="1">
      <alignment horizontal="left" vertical="top" wrapText="1"/>
    </xf>
    <xf numFmtId="0" fontId="14" fillId="5" borderId="7" xfId="0" applyFont="1" applyFill="1" applyBorder="1" applyAlignment="1">
      <alignment horizontal="left" vertical="top" wrapText="1"/>
    </xf>
    <xf numFmtId="0" fontId="14" fillId="5" borderId="10" xfId="0" applyFont="1" applyFill="1" applyBorder="1" applyAlignment="1">
      <alignment horizontal="left" vertical="top" wrapText="1"/>
    </xf>
    <xf numFmtId="0" fontId="14" fillId="5" borderId="2" xfId="0" applyFont="1" applyFill="1" applyBorder="1" applyAlignment="1">
      <alignment horizontal="left" vertical="top" wrapText="1"/>
    </xf>
    <xf numFmtId="0" fontId="3" fillId="2" borderId="4" xfId="0" applyFont="1" applyFill="1" applyBorder="1" applyAlignment="1">
      <alignment horizontal="center" vertical="center"/>
    </xf>
    <xf numFmtId="0" fontId="21" fillId="5" borderId="7" xfId="0" applyFont="1" applyFill="1" applyBorder="1" applyAlignment="1">
      <alignment horizontal="left" vertical="top" wrapText="1"/>
    </xf>
    <xf numFmtId="0" fontId="21" fillId="5" borderId="10" xfId="0" applyFont="1" applyFill="1" applyBorder="1" applyAlignment="1">
      <alignment horizontal="left" vertical="top" wrapText="1"/>
    </xf>
    <xf numFmtId="0" fontId="21" fillId="5" borderId="2" xfId="0" applyFont="1" applyFill="1" applyBorder="1" applyAlignment="1">
      <alignment horizontal="left" vertical="top" wrapText="1"/>
    </xf>
    <xf numFmtId="0" fontId="22" fillId="5" borderId="7" xfId="0" applyFont="1" applyFill="1" applyBorder="1" applyAlignment="1">
      <alignment horizontal="left" vertical="top" wrapText="1"/>
    </xf>
    <xf numFmtId="0" fontId="22" fillId="5" borderId="10" xfId="0" applyFont="1" applyFill="1" applyBorder="1" applyAlignment="1">
      <alignment horizontal="left" vertical="top" wrapText="1"/>
    </xf>
    <xf numFmtId="0" fontId="22" fillId="5" borderId="2" xfId="0" applyFont="1" applyFill="1" applyBorder="1" applyAlignment="1">
      <alignment horizontal="left" vertical="top" wrapText="1"/>
    </xf>
    <xf numFmtId="0" fontId="21" fillId="5" borderId="7" xfId="0" applyFont="1" applyFill="1" applyBorder="1" applyAlignment="1">
      <alignment vertical="top" wrapText="1"/>
    </xf>
    <xf numFmtId="0" fontId="21" fillId="5" borderId="10" xfId="0" applyFont="1" applyFill="1" applyBorder="1" applyAlignment="1">
      <alignment vertical="top" wrapText="1"/>
    </xf>
    <xf numFmtId="0" fontId="21" fillId="5" borderId="2" xfId="0" applyFont="1" applyFill="1" applyBorder="1" applyAlignment="1">
      <alignment vertical="top" wrapText="1"/>
    </xf>
    <xf numFmtId="0" fontId="22" fillId="5" borderId="7" xfId="0" applyFont="1" applyFill="1" applyBorder="1" applyAlignment="1">
      <alignment horizontal="center" vertical="top" wrapText="1"/>
    </xf>
    <xf numFmtId="0" fontId="22" fillId="5" borderId="10" xfId="0" applyFont="1" applyFill="1" applyBorder="1" applyAlignment="1">
      <alignment horizontal="center" vertical="top" wrapText="1"/>
    </xf>
    <xf numFmtId="0" fontId="22" fillId="5" borderId="2" xfId="0" applyFont="1" applyFill="1" applyBorder="1" applyAlignment="1">
      <alignment horizontal="center" vertical="top" wrapText="1"/>
    </xf>
    <xf numFmtId="0" fontId="21" fillId="5" borderId="7" xfId="0" applyFont="1" applyFill="1" applyBorder="1" applyAlignment="1">
      <alignment horizontal="center" vertical="top" wrapText="1"/>
    </xf>
    <xf numFmtId="0" fontId="21" fillId="5" borderId="10" xfId="0" applyFont="1" applyFill="1" applyBorder="1" applyAlignment="1">
      <alignment horizontal="center" vertical="top" wrapText="1"/>
    </xf>
    <xf numFmtId="0" fontId="21" fillId="5" borderId="2" xfId="0" applyFont="1" applyFill="1" applyBorder="1" applyAlignment="1">
      <alignment horizontal="center" vertical="top" wrapText="1"/>
    </xf>
    <xf numFmtId="2" fontId="8" fillId="5" borderId="7" xfId="0" applyNumberFormat="1" applyFont="1" applyFill="1" applyBorder="1" applyAlignment="1">
      <alignment horizontal="center" vertical="top" wrapText="1"/>
    </xf>
    <xf numFmtId="2" fontId="8" fillId="5" borderId="10" xfId="0" applyNumberFormat="1" applyFont="1" applyFill="1" applyBorder="1" applyAlignment="1">
      <alignment horizontal="center" vertical="top" wrapText="1"/>
    </xf>
    <xf numFmtId="2" fontId="8" fillId="5" borderId="2" xfId="0" applyNumberFormat="1" applyFont="1" applyFill="1" applyBorder="1" applyAlignment="1">
      <alignment horizontal="center" vertical="top" wrapText="1"/>
    </xf>
    <xf numFmtId="0" fontId="13" fillId="5" borderId="7" xfId="0" applyFont="1" applyFill="1" applyBorder="1" applyAlignment="1">
      <alignment vertical="top" wrapText="1"/>
    </xf>
    <xf numFmtId="0" fontId="13" fillId="5" borderId="10" xfId="0" applyFont="1" applyFill="1" applyBorder="1" applyAlignment="1">
      <alignment vertical="top" wrapText="1"/>
    </xf>
    <xf numFmtId="0" fontId="13" fillId="5" borderId="2" xfId="0" applyFont="1" applyFill="1" applyBorder="1" applyAlignment="1">
      <alignment vertical="top" wrapText="1"/>
    </xf>
    <xf numFmtId="14" fontId="21" fillId="5" borderId="7" xfId="0" applyNumberFormat="1" applyFont="1" applyFill="1" applyBorder="1" applyAlignment="1">
      <alignment horizontal="center" vertical="top" wrapText="1"/>
    </xf>
    <xf numFmtId="14" fontId="21" fillId="5" borderId="10" xfId="0" applyNumberFormat="1" applyFont="1" applyFill="1" applyBorder="1" applyAlignment="1">
      <alignment horizontal="center" vertical="top" wrapText="1"/>
    </xf>
    <xf numFmtId="14" fontId="21" fillId="5" borderId="2" xfId="0" applyNumberFormat="1" applyFont="1" applyFill="1" applyBorder="1" applyAlignment="1">
      <alignment horizontal="center" vertical="top" wrapText="1"/>
    </xf>
    <xf numFmtId="2" fontId="21" fillId="5" borderId="7" xfId="0" applyNumberFormat="1" applyFont="1" applyFill="1" applyBorder="1" applyAlignment="1">
      <alignment horizontal="center" vertical="top" wrapText="1"/>
    </xf>
    <xf numFmtId="2" fontId="21" fillId="5" borderId="10" xfId="0" applyNumberFormat="1" applyFont="1" applyFill="1" applyBorder="1" applyAlignment="1">
      <alignment horizontal="center" vertical="top" wrapText="1"/>
    </xf>
    <xf numFmtId="2" fontId="21" fillId="5" borderId="2" xfId="0" applyNumberFormat="1" applyFont="1" applyFill="1" applyBorder="1" applyAlignment="1">
      <alignment horizontal="center" vertical="top" wrapText="1"/>
    </xf>
    <xf numFmtId="14" fontId="13" fillId="5" borderId="1" xfId="0" applyNumberFormat="1" applyFont="1" applyFill="1" applyBorder="1" applyAlignment="1">
      <alignment horizontal="center" vertical="top" wrapText="1"/>
    </xf>
    <xf numFmtId="2" fontId="9" fillId="5" borderId="7" xfId="0" applyNumberFormat="1" applyFont="1" applyFill="1" applyBorder="1" applyAlignment="1">
      <alignment horizontal="center" vertical="top" wrapText="1"/>
    </xf>
    <xf numFmtId="2" fontId="9" fillId="5" borderId="10" xfId="0" applyNumberFormat="1" applyFont="1" applyFill="1" applyBorder="1" applyAlignment="1">
      <alignment horizontal="center" vertical="top" wrapText="1"/>
    </xf>
    <xf numFmtId="2" fontId="9" fillId="5" borderId="2" xfId="0" applyNumberFormat="1" applyFont="1" applyFill="1" applyBorder="1" applyAlignment="1">
      <alignment horizontal="center" vertical="top" wrapText="1"/>
    </xf>
    <xf numFmtId="0" fontId="13" fillId="5" borderId="8" xfId="0" applyFont="1" applyFill="1" applyBorder="1" applyAlignment="1">
      <alignment horizontal="center" vertical="top" wrapText="1"/>
    </xf>
    <xf numFmtId="0" fontId="13" fillId="5" borderId="11" xfId="0" applyFont="1" applyFill="1" applyBorder="1" applyAlignment="1">
      <alignment horizontal="center" vertical="top" wrapText="1"/>
    </xf>
    <xf numFmtId="0" fontId="13" fillId="5" borderId="9" xfId="0" applyFont="1" applyFill="1" applyBorder="1" applyAlignment="1">
      <alignment horizontal="center" vertical="top" wrapText="1"/>
    </xf>
    <xf numFmtId="0" fontId="9" fillId="5" borderId="7" xfId="0" applyFont="1" applyFill="1" applyBorder="1" applyAlignment="1">
      <alignment horizontal="center" vertical="top" wrapText="1"/>
    </xf>
    <xf numFmtId="0" fontId="9" fillId="5" borderId="10" xfId="0" applyFont="1" applyFill="1" applyBorder="1" applyAlignment="1">
      <alignment horizontal="center" vertical="top" wrapText="1"/>
    </xf>
    <xf numFmtId="0" fontId="9" fillId="5" borderId="2" xfId="0" applyFont="1" applyFill="1" applyBorder="1" applyAlignment="1">
      <alignment horizontal="center" vertical="top" wrapText="1"/>
    </xf>
    <xf numFmtId="14" fontId="9" fillId="5" borderId="7" xfId="0" applyNumberFormat="1" applyFont="1" applyFill="1" applyBorder="1" applyAlignment="1">
      <alignment horizontal="center" vertical="top" wrapText="1"/>
    </xf>
    <xf numFmtId="14" fontId="9" fillId="5" borderId="10" xfId="0" applyNumberFormat="1" applyFont="1" applyFill="1" applyBorder="1" applyAlignment="1">
      <alignment horizontal="center" vertical="top" wrapText="1"/>
    </xf>
    <xf numFmtId="14" fontId="9" fillId="5" borderId="2" xfId="0" applyNumberFormat="1" applyFont="1" applyFill="1" applyBorder="1" applyAlignment="1">
      <alignment horizontal="center" vertical="top" wrapText="1"/>
    </xf>
    <xf numFmtId="2" fontId="22" fillId="5" borderId="7" xfId="0" applyNumberFormat="1" applyFont="1" applyFill="1" applyBorder="1" applyAlignment="1">
      <alignment horizontal="center" vertical="top" wrapText="1"/>
    </xf>
    <xf numFmtId="2" fontId="22" fillId="5" borderId="10" xfId="0" applyNumberFormat="1" applyFont="1" applyFill="1" applyBorder="1" applyAlignment="1">
      <alignment horizontal="center" vertical="top" wrapText="1"/>
    </xf>
    <xf numFmtId="2" fontId="22" fillId="5" borderId="2" xfId="0" applyNumberFormat="1" applyFont="1" applyFill="1" applyBorder="1" applyAlignment="1">
      <alignment horizontal="center" vertical="top" wrapText="1"/>
    </xf>
    <xf numFmtId="0" fontId="30" fillId="5" borderId="7" xfId="0" applyFont="1" applyFill="1" applyBorder="1" applyAlignment="1">
      <alignment horizontal="center" vertical="top" wrapText="1"/>
    </xf>
    <xf numFmtId="0" fontId="30" fillId="5" borderId="10" xfId="0" applyFont="1" applyFill="1" applyBorder="1" applyAlignment="1">
      <alignment horizontal="center" vertical="top" wrapText="1"/>
    </xf>
    <xf numFmtId="0" fontId="30" fillId="5" borderId="2" xfId="0" applyFont="1" applyFill="1" applyBorder="1" applyAlignment="1">
      <alignment horizontal="center" vertical="top" wrapText="1"/>
    </xf>
    <xf numFmtId="0" fontId="14" fillId="5" borderId="7" xfId="0" applyFont="1" applyFill="1" applyBorder="1" applyAlignment="1">
      <alignment vertical="top" wrapText="1"/>
    </xf>
    <xf numFmtId="0" fontId="14" fillId="5" borderId="10" xfId="0" applyFont="1" applyFill="1" applyBorder="1" applyAlignment="1">
      <alignment vertical="top" wrapText="1"/>
    </xf>
    <xf numFmtId="0" fontId="14" fillId="5" borderId="2" xfId="0" applyFont="1" applyFill="1" applyBorder="1" applyAlignment="1">
      <alignment vertical="top" wrapText="1"/>
    </xf>
    <xf numFmtId="0" fontId="5" fillId="0" borderId="0" xfId="0" applyFont="1" applyAlignment="1">
      <alignment horizontal="center"/>
    </xf>
    <xf numFmtId="2" fontId="13" fillId="5" borderId="7" xfId="0" applyNumberFormat="1" applyFont="1" applyFill="1" applyBorder="1" applyAlignment="1">
      <alignment horizontal="center" vertical="top" wrapText="1"/>
    </xf>
    <xf numFmtId="2" fontId="13" fillId="5" borderId="10" xfId="0" applyNumberFormat="1" applyFont="1" applyFill="1" applyBorder="1" applyAlignment="1">
      <alignment horizontal="center" vertical="top" wrapText="1"/>
    </xf>
    <xf numFmtId="2" fontId="13" fillId="5" borderId="2" xfId="0" applyNumberFormat="1" applyFont="1" applyFill="1" applyBorder="1" applyAlignment="1">
      <alignment horizontal="center" vertical="top" wrapText="1"/>
    </xf>
    <xf numFmtId="14" fontId="30" fillId="5" borderId="7" xfId="0" applyNumberFormat="1" applyFont="1" applyFill="1" applyBorder="1" applyAlignment="1">
      <alignment horizontal="center" vertical="top" wrapText="1"/>
    </xf>
    <xf numFmtId="14" fontId="30" fillId="5" borderId="10" xfId="0" applyNumberFormat="1" applyFont="1" applyFill="1" applyBorder="1" applyAlignment="1">
      <alignment horizontal="center" vertical="top" wrapText="1"/>
    </xf>
    <xf numFmtId="14" fontId="30" fillId="5" borderId="2" xfId="0" applyNumberFormat="1" applyFont="1" applyFill="1" applyBorder="1" applyAlignment="1">
      <alignment horizontal="center" vertical="top" wrapText="1"/>
    </xf>
    <xf numFmtId="2" fontId="30" fillId="5" borderId="7" xfId="0" applyNumberFormat="1" applyFont="1" applyFill="1" applyBorder="1" applyAlignment="1">
      <alignment horizontal="center" vertical="top" wrapText="1"/>
    </xf>
    <xf numFmtId="2" fontId="30" fillId="5" borderId="10" xfId="0" applyNumberFormat="1" applyFont="1" applyFill="1" applyBorder="1" applyAlignment="1">
      <alignment horizontal="center" vertical="top" wrapText="1"/>
    </xf>
    <xf numFmtId="2" fontId="30" fillId="5" borderId="2" xfId="0" applyNumberFormat="1" applyFont="1" applyFill="1" applyBorder="1" applyAlignment="1">
      <alignment horizontal="center" vertical="top" wrapText="1"/>
    </xf>
    <xf numFmtId="0" fontId="9" fillId="5" borderId="7" xfId="0" applyFont="1" applyFill="1" applyBorder="1" applyAlignment="1">
      <alignment horizontal="left" vertical="top" wrapText="1"/>
    </xf>
    <xf numFmtId="0" fontId="9" fillId="5" borderId="10" xfId="0" applyFont="1" applyFill="1" applyBorder="1" applyAlignment="1">
      <alignment horizontal="left" vertical="top" wrapText="1"/>
    </xf>
    <xf numFmtId="0" fontId="9" fillId="5" borderId="2" xfId="0" applyFont="1" applyFill="1" applyBorder="1" applyAlignment="1">
      <alignment horizontal="left" vertical="top" wrapText="1"/>
    </xf>
    <xf numFmtId="0" fontId="8" fillId="5" borderId="7" xfId="0" applyFont="1" applyFill="1" applyBorder="1" applyAlignment="1">
      <alignment horizontal="left" vertical="top" wrapText="1"/>
    </xf>
    <xf numFmtId="0" fontId="8" fillId="5" borderId="10" xfId="0" applyFont="1" applyFill="1" applyBorder="1" applyAlignment="1">
      <alignment horizontal="left" vertical="top" wrapText="1"/>
    </xf>
    <xf numFmtId="0" fontId="8" fillId="5" borderId="2" xfId="0" applyFont="1" applyFill="1" applyBorder="1" applyAlignment="1">
      <alignment horizontal="left" vertical="top" wrapText="1"/>
    </xf>
    <xf numFmtId="0" fontId="9" fillId="5" borderId="7" xfId="0" applyFont="1" applyFill="1" applyBorder="1" applyAlignment="1">
      <alignment vertical="top" wrapText="1"/>
    </xf>
    <xf numFmtId="0" fontId="9" fillId="5" borderId="10" xfId="0" applyFont="1" applyFill="1" applyBorder="1" applyAlignment="1">
      <alignment vertical="top" wrapText="1"/>
    </xf>
    <xf numFmtId="0" fontId="9" fillId="5" borderId="2" xfId="0" applyFont="1" applyFill="1" applyBorder="1" applyAlignment="1">
      <alignment vertical="top" wrapText="1"/>
    </xf>
    <xf numFmtId="0" fontId="8" fillId="5" borderId="7" xfId="0" applyFont="1" applyFill="1" applyBorder="1" applyAlignment="1">
      <alignment horizontal="center" vertical="top" wrapText="1"/>
    </xf>
    <xf numFmtId="0" fontId="8" fillId="5" borderId="10" xfId="0" applyFont="1" applyFill="1" applyBorder="1" applyAlignment="1">
      <alignment horizontal="center" vertical="top" wrapText="1"/>
    </xf>
    <xf numFmtId="0" fontId="8" fillId="5" borderId="2" xfId="0" applyFont="1" applyFill="1" applyBorder="1" applyAlignment="1">
      <alignment horizontal="center" vertical="top" wrapText="1"/>
    </xf>
    <xf numFmtId="2" fontId="15" fillId="2" borderId="7" xfId="0" applyNumberFormat="1" applyFont="1" applyFill="1" applyBorder="1" applyAlignment="1">
      <alignment horizontal="center" vertical="top" wrapText="1"/>
    </xf>
    <xf numFmtId="2" fontId="15" fillId="2" borderId="10" xfId="0" applyNumberFormat="1" applyFont="1" applyFill="1" applyBorder="1" applyAlignment="1">
      <alignment horizontal="center" vertical="top" wrapText="1"/>
    </xf>
    <xf numFmtId="2" fontId="15" fillId="2" borderId="2" xfId="0" applyNumberFormat="1" applyFont="1" applyFill="1" applyBorder="1" applyAlignment="1">
      <alignment horizontal="center" vertical="top" wrapText="1"/>
    </xf>
    <xf numFmtId="14" fontId="13" fillId="2" borderId="1" xfId="0" applyNumberFormat="1" applyFont="1" applyFill="1" applyBorder="1" applyAlignment="1">
      <alignment horizontal="center" vertical="top" wrapText="1"/>
    </xf>
    <xf numFmtId="0" fontId="13" fillId="0" borderId="7" xfId="0" applyFont="1" applyBorder="1" applyAlignment="1">
      <alignment horizontal="left" vertical="top" wrapText="1"/>
    </xf>
    <xf numFmtId="0" fontId="13" fillId="0" borderId="10" xfId="0" applyFont="1" applyBorder="1" applyAlignment="1">
      <alignment horizontal="left" vertical="top" wrapText="1"/>
    </xf>
    <xf numFmtId="0" fontId="13" fillId="0" borderId="2" xfId="0" applyFont="1" applyBorder="1" applyAlignment="1">
      <alignment horizontal="left" vertical="top" wrapText="1"/>
    </xf>
    <xf numFmtId="0" fontId="13" fillId="2" borderId="7" xfId="0" applyFont="1" applyFill="1" applyBorder="1" applyAlignment="1">
      <alignment horizontal="center" vertical="top" wrapText="1"/>
    </xf>
    <xf numFmtId="0" fontId="13" fillId="2" borderId="10" xfId="0" applyFont="1" applyFill="1" applyBorder="1" applyAlignment="1">
      <alignment horizontal="center" vertical="top" wrapText="1"/>
    </xf>
    <xf numFmtId="0" fontId="13" fillId="2" borderId="2" xfId="0" applyFont="1" applyFill="1" applyBorder="1" applyAlignment="1">
      <alignment horizontal="center" vertical="top" wrapText="1"/>
    </xf>
    <xf numFmtId="0" fontId="14" fillId="2" borderId="7" xfId="0" applyFont="1" applyFill="1" applyBorder="1" applyAlignment="1">
      <alignment horizontal="center" vertical="top" wrapText="1"/>
    </xf>
    <xf numFmtId="0" fontId="14" fillId="2" borderId="10" xfId="0" applyFont="1" applyFill="1" applyBorder="1" applyAlignment="1">
      <alignment horizontal="center" vertical="top" wrapText="1"/>
    </xf>
    <xf numFmtId="0" fontId="14" fillId="2" borderId="2" xfId="0" applyFont="1" applyFill="1" applyBorder="1" applyAlignment="1">
      <alignment horizontal="center" vertical="top" wrapText="1"/>
    </xf>
    <xf numFmtId="0" fontId="14" fillId="2" borderId="7" xfId="0" applyFont="1" applyFill="1" applyBorder="1" applyAlignment="1">
      <alignment horizontal="left" vertical="top" wrapText="1"/>
    </xf>
    <xf numFmtId="0" fontId="14" fillId="2" borderId="10" xfId="0" applyFont="1" applyFill="1" applyBorder="1" applyAlignment="1">
      <alignment horizontal="left" vertical="top" wrapText="1"/>
    </xf>
    <xf numFmtId="0" fontId="14" fillId="2" borderId="2" xfId="0" applyFont="1" applyFill="1" applyBorder="1" applyAlignment="1">
      <alignment horizontal="left" vertical="top" wrapText="1"/>
    </xf>
    <xf numFmtId="2" fontId="14" fillId="2" borderId="7" xfId="0" applyNumberFormat="1" applyFont="1" applyFill="1" applyBorder="1" applyAlignment="1">
      <alignment horizontal="center" vertical="top" wrapText="1"/>
    </xf>
    <xf numFmtId="2" fontId="14" fillId="2" borderId="10" xfId="0" applyNumberFormat="1" applyFont="1" applyFill="1" applyBorder="1" applyAlignment="1">
      <alignment horizontal="center" vertical="top" wrapText="1"/>
    </xf>
    <xf numFmtId="2" fontId="14" fillId="2" borderId="2" xfId="0" applyNumberFormat="1" applyFont="1" applyFill="1" applyBorder="1" applyAlignment="1">
      <alignment horizontal="center" vertical="top" wrapText="1"/>
    </xf>
    <xf numFmtId="2" fontId="15" fillId="3" borderId="7" xfId="0" applyNumberFormat="1" applyFont="1" applyFill="1" applyBorder="1" applyAlignment="1">
      <alignment horizontal="center" vertical="top" wrapText="1"/>
    </xf>
    <xf numFmtId="2" fontId="15" fillId="3" borderId="10" xfId="0" applyNumberFormat="1" applyFont="1" applyFill="1" applyBorder="1" applyAlignment="1">
      <alignment horizontal="center" vertical="top" wrapText="1"/>
    </xf>
    <xf numFmtId="2" fontId="15" fillId="3" borderId="2" xfId="0" applyNumberFormat="1" applyFont="1" applyFill="1" applyBorder="1" applyAlignment="1">
      <alignment horizontal="center" vertical="top" wrapText="1"/>
    </xf>
    <xf numFmtId="0" fontId="14" fillId="4" borderId="7" xfId="0" applyFont="1" applyFill="1" applyBorder="1" applyAlignment="1">
      <alignment horizontal="center" vertical="top" wrapText="1"/>
    </xf>
    <xf numFmtId="0" fontId="14" fillId="4" borderId="10" xfId="0" applyFont="1" applyFill="1" applyBorder="1" applyAlignment="1">
      <alignment horizontal="center" vertical="top" wrapText="1"/>
    </xf>
    <xf numFmtId="0" fontId="14" fillId="4" borderId="2" xfId="0" applyFont="1" applyFill="1" applyBorder="1" applyAlignment="1">
      <alignment horizontal="center" vertical="top" wrapText="1"/>
    </xf>
    <xf numFmtId="0" fontId="14" fillId="4" borderId="8" xfId="0" applyFont="1" applyFill="1" applyBorder="1" applyAlignment="1">
      <alignment horizontal="center" vertical="top" wrapText="1"/>
    </xf>
    <xf numFmtId="0" fontId="14" fillId="4" borderId="11" xfId="0" applyFont="1" applyFill="1" applyBorder="1" applyAlignment="1">
      <alignment horizontal="center" vertical="top" wrapText="1"/>
    </xf>
    <xf numFmtId="0" fontId="14" fillId="4" borderId="9" xfId="0" applyFont="1" applyFill="1" applyBorder="1" applyAlignment="1">
      <alignment horizontal="center" vertical="top" wrapText="1"/>
    </xf>
    <xf numFmtId="14" fontId="13" fillId="4" borderId="1" xfId="0" applyNumberFormat="1" applyFont="1" applyFill="1" applyBorder="1" applyAlignment="1">
      <alignment horizontal="center" vertical="top" wrapText="1"/>
    </xf>
    <xf numFmtId="0" fontId="14" fillId="2" borderId="8" xfId="0" applyFont="1" applyFill="1" applyBorder="1" applyAlignment="1">
      <alignment horizontal="center" vertical="top" wrapText="1"/>
    </xf>
    <xf numFmtId="0" fontId="14" fillId="2" borderId="11" xfId="0" applyFont="1" applyFill="1" applyBorder="1" applyAlignment="1">
      <alignment horizontal="center" vertical="top" wrapText="1"/>
    </xf>
    <xf numFmtId="0" fontId="14" fillId="2" borderId="9" xfId="0" applyFont="1" applyFill="1" applyBorder="1" applyAlignment="1">
      <alignment horizontal="center" vertical="top" wrapText="1"/>
    </xf>
    <xf numFmtId="2" fontId="14" fillId="4" borderId="7" xfId="0" applyNumberFormat="1" applyFont="1" applyFill="1" applyBorder="1" applyAlignment="1">
      <alignment horizontal="center" vertical="top" wrapText="1"/>
    </xf>
    <xf numFmtId="2" fontId="14" fillId="4" borderId="10" xfId="0" applyNumberFormat="1" applyFont="1" applyFill="1" applyBorder="1" applyAlignment="1">
      <alignment horizontal="center" vertical="top" wrapText="1"/>
    </xf>
    <xf numFmtId="2" fontId="14" fillId="4" borderId="2" xfId="0" applyNumberFormat="1" applyFont="1" applyFill="1" applyBorder="1" applyAlignment="1">
      <alignment horizontal="center" vertical="top" wrapText="1"/>
    </xf>
    <xf numFmtId="2" fontId="15" fillId="4" borderId="7" xfId="0" applyNumberFormat="1" applyFont="1" applyFill="1" applyBorder="1" applyAlignment="1">
      <alignment horizontal="center" vertical="top" wrapText="1"/>
    </xf>
    <xf numFmtId="2" fontId="15" fillId="4" borderId="10" xfId="0" applyNumberFormat="1" applyFont="1" applyFill="1" applyBorder="1" applyAlignment="1">
      <alignment horizontal="center" vertical="top" wrapText="1"/>
    </xf>
    <xf numFmtId="2" fontId="15" fillId="4" borderId="2" xfId="0" applyNumberFormat="1" applyFont="1" applyFill="1" applyBorder="1" applyAlignment="1">
      <alignment horizontal="center" vertical="top" wrapText="1"/>
    </xf>
    <xf numFmtId="14" fontId="13" fillId="2" borderId="7" xfId="0" applyNumberFormat="1" applyFont="1" applyFill="1" applyBorder="1" applyAlignment="1">
      <alignment horizontal="center" vertical="top" wrapText="1"/>
    </xf>
    <xf numFmtId="14" fontId="13" fillId="2" borderId="10" xfId="0" applyNumberFormat="1" applyFont="1" applyFill="1" applyBorder="1" applyAlignment="1">
      <alignment horizontal="center" vertical="top" wrapText="1"/>
    </xf>
    <xf numFmtId="14" fontId="13" fillId="2" borderId="2" xfId="0" applyNumberFormat="1" applyFont="1" applyFill="1" applyBorder="1" applyAlignment="1">
      <alignment horizontal="center" vertical="top" wrapText="1"/>
    </xf>
    <xf numFmtId="0" fontId="13" fillId="4" borderId="7" xfId="0" applyFont="1" applyFill="1" applyBorder="1" applyAlignment="1">
      <alignment horizontal="center" vertical="top" wrapText="1"/>
    </xf>
    <xf numFmtId="0" fontId="13" fillId="4" borderId="10" xfId="0" applyFont="1" applyFill="1" applyBorder="1" applyAlignment="1">
      <alignment horizontal="center" vertical="top" wrapText="1"/>
    </xf>
    <xf numFmtId="0" fontId="13" fillId="4" borderId="2" xfId="0" applyFont="1" applyFill="1" applyBorder="1" applyAlignment="1">
      <alignment horizontal="center" vertical="top" wrapText="1"/>
    </xf>
    <xf numFmtId="14" fontId="13" fillId="4" borderId="7" xfId="0" applyNumberFormat="1" applyFont="1" applyFill="1" applyBorder="1" applyAlignment="1">
      <alignment horizontal="center" vertical="top" wrapText="1"/>
    </xf>
    <xf numFmtId="14" fontId="13" fillId="4" borderId="10" xfId="0" applyNumberFormat="1" applyFont="1" applyFill="1" applyBorder="1" applyAlignment="1">
      <alignment horizontal="center" vertical="top" wrapText="1"/>
    </xf>
    <xf numFmtId="14" fontId="13" fillId="4" borderId="2" xfId="0" applyNumberFormat="1" applyFont="1" applyFill="1" applyBorder="1" applyAlignment="1">
      <alignment horizontal="center" vertical="top" wrapText="1"/>
    </xf>
    <xf numFmtId="0" fontId="13" fillId="2" borderId="7" xfId="0" applyFont="1" applyFill="1" applyBorder="1" applyAlignment="1">
      <alignment horizontal="left" vertical="top" wrapText="1"/>
    </xf>
    <xf numFmtId="0" fontId="13" fillId="2" borderId="10" xfId="0" applyFont="1" applyFill="1" applyBorder="1" applyAlignment="1">
      <alignment horizontal="left" vertical="top" wrapText="1"/>
    </xf>
    <xf numFmtId="0" fontId="13" fillId="2" borderId="2" xfId="0" applyFont="1" applyFill="1" applyBorder="1" applyAlignment="1">
      <alignment horizontal="left" vertical="top"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cellXfs>
  <cellStyles count="2">
    <cellStyle name="Įprastas 2" xfId="1" xr:uid="{606BCCB4-88CB-4F20-8DEB-9DCE963C8C2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28521-4559-41FB-A5AE-6F6F4E215736}">
  <sheetPr>
    <pageSetUpPr fitToPage="1"/>
  </sheetPr>
  <dimension ref="B1:DB73"/>
  <sheetViews>
    <sheetView topLeftCell="L30" zoomScale="68" zoomScaleNormal="69" workbookViewId="0">
      <selection activeCell="AA44" sqref="AA44"/>
    </sheetView>
  </sheetViews>
  <sheetFormatPr defaultColWidth="9.21875" defaultRowHeight="13.2" x14ac:dyDescent="0.25"/>
  <cols>
    <col min="1" max="1" width="1.77734375" style="1" customWidth="1"/>
    <col min="2" max="2" width="33.77734375" style="1" customWidth="1"/>
    <col min="3" max="3" width="17.5546875" style="21" customWidth="1"/>
    <col min="4" max="5" width="13.77734375" style="3" customWidth="1"/>
    <col min="6" max="6" width="13.5546875" style="3" customWidth="1"/>
    <col min="7" max="8" width="18.44140625" style="3" customWidth="1"/>
    <col min="9" max="9" width="26.77734375" style="16" customWidth="1"/>
    <col min="10" max="10" width="20" style="16" customWidth="1"/>
    <col min="11" max="11" width="10.5546875" style="19" customWidth="1"/>
    <col min="12" max="13" width="10.5546875" style="3" customWidth="1"/>
    <col min="14" max="14" width="15.77734375" style="3" customWidth="1"/>
    <col min="15" max="16" width="14" style="3" customWidth="1"/>
    <col min="17" max="17" width="11.77734375" style="3" customWidth="1"/>
    <col min="18" max="18" width="11.5546875" style="3" customWidth="1"/>
    <col min="19" max="20" width="11.44140625" style="3" customWidth="1"/>
    <col min="21" max="21" width="11.21875" style="3" customWidth="1"/>
    <col min="22" max="22" width="10.44140625" style="3" customWidth="1"/>
    <col min="23" max="23" width="19.44140625" style="3" customWidth="1"/>
    <col min="24" max="16384" width="9.21875" style="1"/>
  </cols>
  <sheetData>
    <row r="1" spans="2:23" ht="39.75" customHeight="1" x14ac:dyDescent="0.25">
      <c r="I1" s="14"/>
      <c r="P1" s="3" t="s">
        <v>27</v>
      </c>
      <c r="U1" s="159"/>
      <c r="V1" s="159"/>
      <c r="W1" s="159"/>
    </row>
    <row r="3" spans="2:23" ht="15" customHeight="1" x14ac:dyDescent="0.25">
      <c r="B3" s="160"/>
      <c r="C3" s="160"/>
      <c r="D3" s="160"/>
      <c r="E3" s="160"/>
      <c r="F3" s="160"/>
      <c r="G3" s="160"/>
      <c r="H3" s="160"/>
      <c r="I3" s="160"/>
      <c r="J3" s="160"/>
      <c r="K3" s="160"/>
      <c r="L3" s="160"/>
      <c r="M3" s="160"/>
      <c r="N3" s="160"/>
      <c r="O3" s="160"/>
      <c r="P3" s="160"/>
      <c r="Q3" s="160"/>
      <c r="R3" s="160"/>
      <c r="S3" s="160"/>
      <c r="T3" s="160"/>
      <c r="U3" s="160"/>
      <c r="V3" s="160"/>
    </row>
    <row r="4" spans="2:23" ht="15" customHeight="1" x14ac:dyDescent="0.25">
      <c r="B4" s="160" t="s">
        <v>26</v>
      </c>
      <c r="C4" s="160"/>
      <c r="D4" s="160"/>
      <c r="E4" s="160"/>
      <c r="F4" s="160"/>
      <c r="G4" s="160"/>
      <c r="H4" s="160"/>
      <c r="I4" s="160"/>
      <c r="J4" s="160"/>
      <c r="K4" s="160"/>
      <c r="L4" s="160"/>
      <c r="M4" s="160"/>
      <c r="N4" s="160"/>
      <c r="O4" s="160"/>
      <c r="P4" s="160"/>
      <c r="Q4" s="160"/>
      <c r="R4" s="160"/>
      <c r="S4" s="160"/>
      <c r="T4" s="160"/>
      <c r="U4" s="160"/>
      <c r="V4" s="160"/>
    </row>
    <row r="5" spans="2:23" ht="15" customHeight="1" x14ac:dyDescent="0.35">
      <c r="B5" s="4"/>
      <c r="C5" s="23"/>
      <c r="D5" s="5"/>
      <c r="E5" s="5"/>
      <c r="F5" s="5"/>
      <c r="G5" s="5"/>
      <c r="H5" s="5"/>
      <c r="I5" s="15"/>
      <c r="J5" s="18" t="s">
        <v>28</v>
      </c>
      <c r="K5" s="20"/>
      <c r="L5" s="13"/>
      <c r="M5" s="13"/>
      <c r="N5" s="5"/>
      <c r="O5" s="5"/>
      <c r="P5" s="5"/>
      <c r="Q5" s="5"/>
      <c r="R5" s="5"/>
      <c r="S5" s="5"/>
      <c r="T5" s="5"/>
      <c r="U5" s="5"/>
      <c r="V5" s="5"/>
    </row>
    <row r="6" spans="2:23" ht="13.8" thickBot="1" x14ac:dyDescent="0.3"/>
    <row r="7" spans="2:23" ht="72.75" customHeight="1" x14ac:dyDescent="0.25">
      <c r="B7" s="305" t="s">
        <v>0</v>
      </c>
      <c r="C7" s="307" t="s">
        <v>1</v>
      </c>
      <c r="D7" s="165" t="s">
        <v>9</v>
      </c>
      <c r="E7" s="165" t="s">
        <v>10</v>
      </c>
      <c r="F7" s="165" t="s">
        <v>11</v>
      </c>
      <c r="G7" s="165" t="s">
        <v>2</v>
      </c>
      <c r="H7" s="165" t="s">
        <v>25</v>
      </c>
      <c r="I7" s="183" t="s">
        <v>3</v>
      </c>
      <c r="J7" s="183"/>
      <c r="K7" s="183"/>
      <c r="L7" s="183"/>
      <c r="M7" s="171" t="s">
        <v>15</v>
      </c>
      <c r="N7" s="165" t="s">
        <v>12</v>
      </c>
      <c r="O7" s="165" t="s">
        <v>16</v>
      </c>
      <c r="P7" s="165" t="s">
        <v>17</v>
      </c>
      <c r="Q7" s="165" t="s">
        <v>18</v>
      </c>
      <c r="R7" s="165"/>
      <c r="S7" s="165" t="s">
        <v>21</v>
      </c>
      <c r="T7" s="171" t="s">
        <v>22</v>
      </c>
      <c r="U7" s="173" t="s">
        <v>14</v>
      </c>
      <c r="V7" s="175" t="s">
        <v>13</v>
      </c>
      <c r="W7" s="170" t="s">
        <v>38</v>
      </c>
    </row>
    <row r="8" spans="2:23" ht="146.25" customHeight="1" x14ac:dyDescent="0.25">
      <c r="B8" s="306"/>
      <c r="C8" s="308"/>
      <c r="D8" s="166"/>
      <c r="E8" s="166"/>
      <c r="F8" s="166"/>
      <c r="G8" s="166"/>
      <c r="H8" s="166"/>
      <c r="I8" s="17" t="s">
        <v>4</v>
      </c>
      <c r="J8" s="17" t="s">
        <v>5</v>
      </c>
      <c r="K8" s="8" t="s">
        <v>6</v>
      </c>
      <c r="L8" s="10" t="s">
        <v>7</v>
      </c>
      <c r="M8" s="172"/>
      <c r="N8" s="166"/>
      <c r="O8" s="166"/>
      <c r="P8" s="166"/>
      <c r="Q8" s="8" t="s">
        <v>19</v>
      </c>
      <c r="R8" s="8" t="s">
        <v>20</v>
      </c>
      <c r="S8" s="166"/>
      <c r="T8" s="172"/>
      <c r="U8" s="174"/>
      <c r="V8" s="176"/>
      <c r="W8" s="170"/>
    </row>
    <row r="9" spans="2:23" s="22" customFormat="1" x14ac:dyDescent="0.25">
      <c r="B9" s="9">
        <v>1</v>
      </c>
      <c r="C9" s="2">
        <v>2</v>
      </c>
      <c r="D9" s="6">
        <v>3</v>
      </c>
      <c r="E9" s="6">
        <v>4</v>
      </c>
      <c r="F9" s="6">
        <v>5</v>
      </c>
      <c r="G9" s="6">
        <v>6</v>
      </c>
      <c r="H9" s="6">
        <v>7</v>
      </c>
      <c r="I9" s="6">
        <v>8</v>
      </c>
      <c r="J9" s="6">
        <v>9</v>
      </c>
      <c r="K9" s="6">
        <v>10</v>
      </c>
      <c r="L9" s="6">
        <v>11</v>
      </c>
      <c r="M9" s="7">
        <v>12</v>
      </c>
      <c r="N9" s="6">
        <v>13</v>
      </c>
      <c r="O9" s="6">
        <v>14</v>
      </c>
      <c r="P9" s="6">
        <v>15</v>
      </c>
      <c r="Q9" s="6">
        <v>16</v>
      </c>
      <c r="R9" s="6">
        <v>17</v>
      </c>
      <c r="S9" s="6">
        <v>18</v>
      </c>
      <c r="T9" s="6">
        <v>19</v>
      </c>
      <c r="U9" s="6">
        <v>20</v>
      </c>
      <c r="V9" s="12">
        <v>21</v>
      </c>
      <c r="W9" s="6">
        <v>22</v>
      </c>
    </row>
    <row r="12" spans="2:23" ht="13.5" customHeight="1" x14ac:dyDescent="0.25">
      <c r="B12" s="36" t="s">
        <v>85</v>
      </c>
    </row>
    <row r="13" spans="2:23" ht="64.5" customHeight="1" x14ac:dyDescent="0.25">
      <c r="B13" s="259" t="s">
        <v>29</v>
      </c>
      <c r="C13" s="259" t="s">
        <v>58</v>
      </c>
      <c r="D13" s="302" t="s">
        <v>23</v>
      </c>
      <c r="E13" s="268" t="s">
        <v>24</v>
      </c>
      <c r="F13" s="268" t="s">
        <v>59</v>
      </c>
      <c r="G13" s="302" t="s">
        <v>30</v>
      </c>
      <c r="H13" s="302" t="s">
        <v>31</v>
      </c>
      <c r="I13" s="24" t="s">
        <v>45</v>
      </c>
      <c r="J13" s="24" t="s">
        <v>56</v>
      </c>
      <c r="K13" s="25" t="s">
        <v>47</v>
      </c>
      <c r="L13" s="25">
        <v>70</v>
      </c>
      <c r="M13" s="265" t="s">
        <v>32</v>
      </c>
      <c r="N13" s="262" t="s">
        <v>72</v>
      </c>
      <c r="O13" s="271">
        <v>140000</v>
      </c>
      <c r="P13" s="274">
        <f>(Q13+R13)/4</f>
        <v>31500</v>
      </c>
      <c r="Q13" s="255">
        <f>(O13-S13)*85%</f>
        <v>107100</v>
      </c>
      <c r="R13" s="255">
        <f>(O13-S13)*15%</f>
        <v>18900</v>
      </c>
      <c r="S13" s="255">
        <f>(O13*0.1)</f>
        <v>14000</v>
      </c>
      <c r="T13" s="262" t="s">
        <v>60</v>
      </c>
      <c r="U13" s="265" t="s">
        <v>33</v>
      </c>
      <c r="V13" s="265" t="s">
        <v>34</v>
      </c>
      <c r="W13" s="293">
        <v>45606</v>
      </c>
    </row>
    <row r="14" spans="2:23" ht="83.55" customHeight="1" x14ac:dyDescent="0.25">
      <c r="B14" s="260"/>
      <c r="C14" s="260"/>
      <c r="D14" s="303"/>
      <c r="E14" s="269"/>
      <c r="F14" s="269"/>
      <c r="G14" s="303"/>
      <c r="H14" s="303"/>
      <c r="I14" s="27" t="s">
        <v>73</v>
      </c>
      <c r="J14" s="27" t="s">
        <v>46</v>
      </c>
      <c r="K14" s="25" t="s">
        <v>47</v>
      </c>
      <c r="L14" s="28">
        <v>4</v>
      </c>
      <c r="M14" s="266"/>
      <c r="N14" s="263"/>
      <c r="O14" s="272"/>
      <c r="P14" s="275"/>
      <c r="Q14" s="256"/>
      <c r="R14" s="256"/>
      <c r="S14" s="256"/>
      <c r="T14" s="263"/>
      <c r="U14" s="266"/>
      <c r="V14" s="266"/>
      <c r="W14" s="294"/>
    </row>
    <row r="15" spans="2:23" ht="105" customHeight="1" x14ac:dyDescent="0.25">
      <c r="B15" s="261"/>
      <c r="C15" s="261"/>
      <c r="D15" s="304"/>
      <c r="E15" s="270"/>
      <c r="F15" s="270"/>
      <c r="G15" s="304"/>
      <c r="H15" s="304"/>
      <c r="I15" s="27" t="s">
        <v>74</v>
      </c>
      <c r="J15" s="27" t="s">
        <v>55</v>
      </c>
      <c r="K15" s="28" t="s">
        <v>57</v>
      </c>
      <c r="L15" s="28">
        <v>40</v>
      </c>
      <c r="M15" s="267"/>
      <c r="N15" s="264"/>
      <c r="O15" s="273"/>
      <c r="P15" s="276"/>
      <c r="Q15" s="257"/>
      <c r="R15" s="257"/>
      <c r="S15" s="257"/>
      <c r="T15" s="264"/>
      <c r="U15" s="267"/>
      <c r="V15" s="267"/>
      <c r="W15" s="295"/>
    </row>
    <row r="16" spans="2:23" ht="81.599999999999994" customHeight="1" x14ac:dyDescent="0.25">
      <c r="B16" s="259" t="s">
        <v>75</v>
      </c>
      <c r="C16" s="259" t="s">
        <v>58</v>
      </c>
      <c r="D16" s="302" t="s">
        <v>23</v>
      </c>
      <c r="E16" s="268" t="s">
        <v>24</v>
      </c>
      <c r="F16" s="268" t="s">
        <v>59</v>
      </c>
      <c r="G16" s="302" t="s">
        <v>30</v>
      </c>
      <c r="H16" s="302" t="s">
        <v>31</v>
      </c>
      <c r="I16" s="24" t="s">
        <v>45</v>
      </c>
      <c r="J16" s="24" t="s">
        <v>56</v>
      </c>
      <c r="K16" s="25" t="s">
        <v>47</v>
      </c>
      <c r="L16" s="25">
        <v>70</v>
      </c>
      <c r="M16" s="265" t="s">
        <v>32</v>
      </c>
      <c r="N16" s="262" t="s">
        <v>72</v>
      </c>
      <c r="O16" s="271">
        <v>130000</v>
      </c>
      <c r="P16" s="274">
        <f>(Q16+R16)/4</f>
        <v>29250</v>
      </c>
      <c r="Q16" s="255">
        <f>(O16-S16)*85%</f>
        <v>99450</v>
      </c>
      <c r="R16" s="255">
        <f>(O16-S16)*15%</f>
        <v>17550</v>
      </c>
      <c r="S16" s="255">
        <f>O16*10%</f>
        <v>13000</v>
      </c>
      <c r="T16" s="262" t="s">
        <v>60</v>
      </c>
      <c r="U16" s="265" t="s">
        <v>83</v>
      </c>
      <c r="V16" s="265" t="s">
        <v>83</v>
      </c>
      <c r="W16" s="293">
        <v>45971</v>
      </c>
    </row>
    <row r="17" spans="2:23" ht="81.599999999999994" customHeight="1" x14ac:dyDescent="0.25">
      <c r="B17" s="260"/>
      <c r="C17" s="260"/>
      <c r="D17" s="303"/>
      <c r="E17" s="269"/>
      <c r="F17" s="269"/>
      <c r="G17" s="303"/>
      <c r="H17" s="303"/>
      <c r="I17" s="27" t="s">
        <v>73</v>
      </c>
      <c r="J17" s="27" t="s">
        <v>46</v>
      </c>
      <c r="K17" s="25" t="s">
        <v>47</v>
      </c>
      <c r="L17" s="28">
        <v>4</v>
      </c>
      <c r="M17" s="266"/>
      <c r="N17" s="263"/>
      <c r="O17" s="272"/>
      <c r="P17" s="275"/>
      <c r="Q17" s="256"/>
      <c r="R17" s="256"/>
      <c r="S17" s="256"/>
      <c r="T17" s="263"/>
      <c r="U17" s="266"/>
      <c r="V17" s="266"/>
      <c r="W17" s="294"/>
    </row>
    <row r="18" spans="2:23" ht="81.599999999999994" customHeight="1" x14ac:dyDescent="0.25">
      <c r="B18" s="261"/>
      <c r="C18" s="261"/>
      <c r="D18" s="304"/>
      <c r="E18" s="270"/>
      <c r="F18" s="270"/>
      <c r="G18" s="304"/>
      <c r="H18" s="304"/>
      <c r="I18" s="27" t="s">
        <v>74</v>
      </c>
      <c r="J18" s="27" t="s">
        <v>55</v>
      </c>
      <c r="K18" s="28" t="s">
        <v>57</v>
      </c>
      <c r="L18" s="28">
        <v>40</v>
      </c>
      <c r="M18" s="267"/>
      <c r="N18" s="264"/>
      <c r="O18" s="273"/>
      <c r="P18" s="276"/>
      <c r="Q18" s="257"/>
      <c r="R18" s="257"/>
      <c r="S18" s="257"/>
      <c r="T18" s="264"/>
      <c r="U18" s="267"/>
      <c r="V18" s="267"/>
      <c r="W18" s="295"/>
    </row>
    <row r="19" spans="2:23" ht="81.599999999999994" customHeight="1" x14ac:dyDescent="0.25">
      <c r="B19" s="259" t="s">
        <v>79</v>
      </c>
      <c r="C19" s="259" t="s">
        <v>58</v>
      </c>
      <c r="D19" s="302" t="s">
        <v>23</v>
      </c>
      <c r="E19" s="268" t="s">
        <v>24</v>
      </c>
      <c r="F19" s="268" t="s">
        <v>59</v>
      </c>
      <c r="G19" s="302" t="s">
        <v>30</v>
      </c>
      <c r="H19" s="302" t="s">
        <v>31</v>
      </c>
      <c r="I19" s="24" t="s">
        <v>45</v>
      </c>
      <c r="J19" s="24" t="s">
        <v>56</v>
      </c>
      <c r="K19" s="25" t="s">
        <v>47</v>
      </c>
      <c r="L19" s="25">
        <v>70</v>
      </c>
      <c r="M19" s="265" t="s">
        <v>32</v>
      </c>
      <c r="N19" s="262" t="s">
        <v>72</v>
      </c>
      <c r="O19" s="271">
        <v>52188.89</v>
      </c>
      <c r="P19" s="274">
        <f>(Q19+R19)/2</f>
        <v>23485.000499999998</v>
      </c>
      <c r="Q19" s="255">
        <f>(O19-S19)*85%</f>
        <v>39924.500849999997</v>
      </c>
      <c r="R19" s="255">
        <f>(O19-S19)*15%</f>
        <v>7045.5001499999989</v>
      </c>
      <c r="S19" s="255">
        <f>O19*10%</f>
        <v>5218.8890000000001</v>
      </c>
      <c r="T19" s="262" t="s">
        <v>60</v>
      </c>
      <c r="U19" s="277" t="s">
        <v>84</v>
      </c>
      <c r="V19" s="277" t="s">
        <v>84</v>
      </c>
      <c r="W19" s="299">
        <v>46336</v>
      </c>
    </row>
    <row r="20" spans="2:23" ht="81.599999999999994" customHeight="1" x14ac:dyDescent="0.25">
      <c r="B20" s="260"/>
      <c r="C20" s="260"/>
      <c r="D20" s="303"/>
      <c r="E20" s="269"/>
      <c r="F20" s="269"/>
      <c r="G20" s="303"/>
      <c r="H20" s="303"/>
      <c r="I20" s="27" t="s">
        <v>73</v>
      </c>
      <c r="J20" s="27" t="s">
        <v>46</v>
      </c>
      <c r="K20" s="25" t="s">
        <v>47</v>
      </c>
      <c r="L20" s="28">
        <v>4</v>
      </c>
      <c r="M20" s="266"/>
      <c r="N20" s="263"/>
      <c r="O20" s="272"/>
      <c r="P20" s="275"/>
      <c r="Q20" s="256"/>
      <c r="R20" s="256"/>
      <c r="S20" s="256"/>
      <c r="T20" s="263"/>
      <c r="U20" s="278"/>
      <c r="V20" s="278"/>
      <c r="W20" s="300"/>
    </row>
    <row r="21" spans="2:23" ht="81.599999999999994" customHeight="1" x14ac:dyDescent="0.25">
      <c r="B21" s="261"/>
      <c r="C21" s="261"/>
      <c r="D21" s="304"/>
      <c r="E21" s="270"/>
      <c r="F21" s="270"/>
      <c r="G21" s="304"/>
      <c r="H21" s="304"/>
      <c r="I21" s="27" t="s">
        <v>74</v>
      </c>
      <c r="J21" s="27" t="s">
        <v>55</v>
      </c>
      <c r="K21" s="28" t="s">
        <v>57</v>
      </c>
      <c r="L21" s="28">
        <v>40</v>
      </c>
      <c r="M21" s="267"/>
      <c r="N21" s="264"/>
      <c r="O21" s="273"/>
      <c r="P21" s="276"/>
      <c r="Q21" s="257"/>
      <c r="R21" s="257"/>
      <c r="S21" s="257"/>
      <c r="T21" s="264"/>
      <c r="U21" s="279"/>
      <c r="V21" s="279"/>
      <c r="W21" s="301"/>
    </row>
    <row r="23" spans="2:23" x14ac:dyDescent="0.25">
      <c r="O23" s="33">
        <f>SUM(O13:O22)</f>
        <v>322188.89</v>
      </c>
      <c r="P23" s="33">
        <f t="shared" ref="P23:S23" si="0">SUM(P13:P22)</f>
        <v>84235.000499999995</v>
      </c>
      <c r="Q23" s="33">
        <f t="shared" si="0"/>
        <v>246474.50085000001</v>
      </c>
      <c r="R23" s="33">
        <f t="shared" si="0"/>
        <v>43495.50015</v>
      </c>
      <c r="S23" s="33">
        <f t="shared" si="0"/>
        <v>32218.888999999999</v>
      </c>
      <c r="U23" s="33"/>
    </row>
    <row r="32" spans="2:23" x14ac:dyDescent="0.25">
      <c r="B32" s="36" t="s">
        <v>86</v>
      </c>
    </row>
    <row r="33" spans="2:106" ht="71.55" customHeight="1" x14ac:dyDescent="0.25">
      <c r="B33" s="259" t="s">
        <v>35</v>
      </c>
      <c r="C33" s="259" t="s">
        <v>69</v>
      </c>
      <c r="D33" s="302" t="s">
        <v>23</v>
      </c>
      <c r="E33" s="268" t="s">
        <v>24</v>
      </c>
      <c r="F33" s="268" t="s">
        <v>59</v>
      </c>
      <c r="G33" s="302" t="s">
        <v>30</v>
      </c>
      <c r="H33" s="302" t="s">
        <v>39</v>
      </c>
      <c r="I33" s="26" t="s">
        <v>53</v>
      </c>
      <c r="J33" s="26" t="s">
        <v>56</v>
      </c>
      <c r="K33" s="29" t="s">
        <v>47</v>
      </c>
      <c r="L33" s="29">
        <v>37</v>
      </c>
      <c r="M33" s="265" t="s">
        <v>32</v>
      </c>
      <c r="N33" s="262" t="s">
        <v>72</v>
      </c>
      <c r="O33" s="271">
        <v>45000</v>
      </c>
      <c r="P33" s="274">
        <f>(Q33+R33)/2</f>
        <v>20250</v>
      </c>
      <c r="Q33" s="255">
        <f>(O33-S33)*0.85</f>
        <v>34425</v>
      </c>
      <c r="R33" s="255">
        <f>(O33-S33)*15%</f>
        <v>6075</v>
      </c>
      <c r="S33" s="255">
        <f>(O33*0.1)</f>
        <v>4500</v>
      </c>
      <c r="T33" s="262" t="s">
        <v>60</v>
      </c>
      <c r="U33" s="265" t="s">
        <v>33</v>
      </c>
      <c r="V33" s="265" t="s">
        <v>34</v>
      </c>
      <c r="W33" s="293">
        <v>45606</v>
      </c>
    </row>
    <row r="34" spans="2:106" s="11" customFormat="1" ht="80.55" customHeight="1" x14ac:dyDescent="0.25">
      <c r="B34" s="260"/>
      <c r="C34" s="260"/>
      <c r="D34" s="303"/>
      <c r="E34" s="269"/>
      <c r="F34" s="269"/>
      <c r="G34" s="303"/>
      <c r="H34" s="303"/>
      <c r="I34" s="27" t="s">
        <v>73</v>
      </c>
      <c r="J34" s="27" t="s">
        <v>54</v>
      </c>
      <c r="K34" s="28" t="s">
        <v>47</v>
      </c>
      <c r="L34" s="28">
        <v>2</v>
      </c>
      <c r="M34" s="266"/>
      <c r="N34" s="263"/>
      <c r="O34" s="272"/>
      <c r="P34" s="275"/>
      <c r="Q34" s="256"/>
      <c r="R34" s="256"/>
      <c r="S34" s="256"/>
      <c r="T34" s="263"/>
      <c r="U34" s="266"/>
      <c r="V34" s="266"/>
      <c r="W34" s="294"/>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row>
    <row r="35" spans="2:106" s="11" customFormat="1" ht="94.5" customHeight="1" x14ac:dyDescent="0.25">
      <c r="B35" s="261"/>
      <c r="C35" s="261"/>
      <c r="D35" s="304"/>
      <c r="E35" s="270"/>
      <c r="F35" s="270"/>
      <c r="G35" s="304"/>
      <c r="H35" s="304"/>
      <c r="I35" s="27" t="s">
        <v>74</v>
      </c>
      <c r="J35" s="27" t="s">
        <v>55</v>
      </c>
      <c r="K35" s="28" t="s">
        <v>57</v>
      </c>
      <c r="L35" s="28">
        <v>40</v>
      </c>
      <c r="M35" s="267"/>
      <c r="N35" s="264"/>
      <c r="O35" s="273"/>
      <c r="P35" s="276"/>
      <c r="Q35" s="257"/>
      <c r="R35" s="257"/>
      <c r="S35" s="257"/>
      <c r="T35" s="264"/>
      <c r="U35" s="267"/>
      <c r="V35" s="267"/>
      <c r="W35" s="295"/>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row>
    <row r="36" spans="2:106" ht="81.599999999999994" customHeight="1" x14ac:dyDescent="0.25">
      <c r="B36" s="259" t="s">
        <v>76</v>
      </c>
      <c r="C36" s="259" t="s">
        <v>69</v>
      </c>
      <c r="D36" s="302" t="s">
        <v>23</v>
      </c>
      <c r="E36" s="268" t="s">
        <v>24</v>
      </c>
      <c r="F36" s="268" t="s">
        <v>59</v>
      </c>
      <c r="G36" s="302" t="s">
        <v>30</v>
      </c>
      <c r="H36" s="302" t="s">
        <v>39</v>
      </c>
      <c r="I36" s="26" t="s">
        <v>53</v>
      </c>
      <c r="J36" s="26" t="s">
        <v>56</v>
      </c>
      <c r="K36" s="29" t="s">
        <v>47</v>
      </c>
      <c r="L36" s="29">
        <v>37</v>
      </c>
      <c r="M36" s="265" t="s">
        <v>32</v>
      </c>
      <c r="N36" s="262" t="s">
        <v>72</v>
      </c>
      <c r="O36" s="271">
        <v>39411.11</v>
      </c>
      <c r="P36" s="274">
        <f>(Q36+R36)/2</f>
        <v>17734.999500000002</v>
      </c>
      <c r="Q36" s="255">
        <f t="shared" ref="Q36" si="1">(O36-S36)*85%</f>
        <v>30149.499150000003</v>
      </c>
      <c r="R36" s="255">
        <f t="shared" ref="R36" si="2">(O36-S36)*15%</f>
        <v>5320.4998500000002</v>
      </c>
      <c r="S36" s="255">
        <f t="shared" ref="S36" si="3">O36*10%</f>
        <v>3941.1110000000003</v>
      </c>
      <c r="T36" s="262" t="s">
        <v>60</v>
      </c>
      <c r="U36" s="265" t="s">
        <v>83</v>
      </c>
      <c r="V36" s="265" t="s">
        <v>83</v>
      </c>
      <c r="W36" s="293">
        <v>45971</v>
      </c>
      <c r="AA36" s="38">
        <f>+O23+O43</f>
        <v>406600</v>
      </c>
    </row>
    <row r="37" spans="2:106" ht="81.599999999999994" customHeight="1" x14ac:dyDescent="0.25">
      <c r="B37" s="260"/>
      <c r="C37" s="260"/>
      <c r="D37" s="303"/>
      <c r="E37" s="269"/>
      <c r="F37" s="269"/>
      <c r="G37" s="303"/>
      <c r="H37" s="303"/>
      <c r="I37" s="27" t="s">
        <v>73</v>
      </c>
      <c r="J37" s="27" t="s">
        <v>54</v>
      </c>
      <c r="K37" s="28" t="s">
        <v>47</v>
      </c>
      <c r="L37" s="28">
        <v>2</v>
      </c>
      <c r="M37" s="266"/>
      <c r="N37" s="263"/>
      <c r="O37" s="272"/>
      <c r="P37" s="275"/>
      <c r="Q37" s="256"/>
      <c r="R37" s="256"/>
      <c r="S37" s="256"/>
      <c r="T37" s="263"/>
      <c r="U37" s="266"/>
      <c r="V37" s="266"/>
      <c r="W37" s="294"/>
    </row>
    <row r="38" spans="2:106" ht="81.599999999999994" customHeight="1" x14ac:dyDescent="0.25">
      <c r="B38" s="261"/>
      <c r="C38" s="261"/>
      <c r="D38" s="304"/>
      <c r="E38" s="270"/>
      <c r="F38" s="270"/>
      <c r="G38" s="304"/>
      <c r="H38" s="304"/>
      <c r="I38" s="27" t="s">
        <v>74</v>
      </c>
      <c r="J38" s="27" t="s">
        <v>55</v>
      </c>
      <c r="K38" s="28" t="s">
        <v>57</v>
      </c>
      <c r="L38" s="28">
        <v>40</v>
      </c>
      <c r="M38" s="267"/>
      <c r="N38" s="264"/>
      <c r="O38" s="273"/>
      <c r="P38" s="276"/>
      <c r="Q38" s="257"/>
      <c r="R38" s="257"/>
      <c r="S38" s="257"/>
      <c r="T38" s="264"/>
      <c r="U38" s="267"/>
      <c r="V38" s="267"/>
      <c r="W38" s="295"/>
    </row>
    <row r="39" spans="2:106" ht="81.599999999999994" customHeight="1" x14ac:dyDescent="0.25">
      <c r="B39" s="259" t="s">
        <v>80</v>
      </c>
      <c r="C39" s="259" t="s">
        <v>69</v>
      </c>
      <c r="D39" s="302" t="s">
        <v>23</v>
      </c>
      <c r="E39" s="268" t="s">
        <v>24</v>
      </c>
      <c r="F39" s="268" t="s">
        <v>59</v>
      </c>
      <c r="G39" s="302" t="s">
        <v>30</v>
      </c>
      <c r="H39" s="302" t="s">
        <v>39</v>
      </c>
      <c r="I39" s="26" t="s">
        <v>53</v>
      </c>
      <c r="J39" s="26" t="s">
        <v>56</v>
      </c>
      <c r="K39" s="29" t="s">
        <v>47</v>
      </c>
      <c r="L39" s="29">
        <v>37</v>
      </c>
      <c r="M39" s="265" t="s">
        <v>32</v>
      </c>
      <c r="N39" s="262" t="s">
        <v>72</v>
      </c>
      <c r="O39" s="271">
        <v>0</v>
      </c>
      <c r="P39" s="274">
        <v>0</v>
      </c>
      <c r="Q39" s="255">
        <f t="shared" ref="Q39" si="4">(O39-S39)*85%</f>
        <v>0</v>
      </c>
      <c r="R39" s="255">
        <f t="shared" ref="R39" si="5">(O39-S39)*15%</f>
        <v>0</v>
      </c>
      <c r="S39" s="255">
        <f t="shared" ref="S39" si="6">O39*10%</f>
        <v>0</v>
      </c>
      <c r="T39" s="262" t="s">
        <v>60</v>
      </c>
      <c r="U39" s="277" t="s">
        <v>84</v>
      </c>
      <c r="V39" s="277" t="s">
        <v>84</v>
      </c>
      <c r="W39" s="299">
        <v>46336</v>
      </c>
    </row>
    <row r="40" spans="2:106" ht="81.599999999999994" customHeight="1" x14ac:dyDescent="0.25">
      <c r="B40" s="260"/>
      <c r="C40" s="260"/>
      <c r="D40" s="303"/>
      <c r="E40" s="269"/>
      <c r="F40" s="269"/>
      <c r="G40" s="303"/>
      <c r="H40" s="303"/>
      <c r="I40" s="27" t="s">
        <v>73</v>
      </c>
      <c r="J40" s="27" t="s">
        <v>54</v>
      </c>
      <c r="K40" s="28" t="s">
        <v>47</v>
      </c>
      <c r="L40" s="28">
        <v>2</v>
      </c>
      <c r="M40" s="266"/>
      <c r="N40" s="263"/>
      <c r="O40" s="272"/>
      <c r="P40" s="275"/>
      <c r="Q40" s="256"/>
      <c r="R40" s="256"/>
      <c r="S40" s="256"/>
      <c r="T40" s="263"/>
      <c r="U40" s="278"/>
      <c r="V40" s="278"/>
      <c r="W40" s="300"/>
    </row>
    <row r="41" spans="2:106" ht="81.599999999999994" customHeight="1" x14ac:dyDescent="0.25">
      <c r="B41" s="261"/>
      <c r="C41" s="261"/>
      <c r="D41" s="304"/>
      <c r="E41" s="270"/>
      <c r="F41" s="270"/>
      <c r="G41" s="304"/>
      <c r="H41" s="304"/>
      <c r="I41" s="27" t="s">
        <v>74</v>
      </c>
      <c r="J41" s="27" t="s">
        <v>55</v>
      </c>
      <c r="K41" s="28" t="s">
        <v>57</v>
      </c>
      <c r="L41" s="28">
        <v>40</v>
      </c>
      <c r="M41" s="267"/>
      <c r="N41" s="264"/>
      <c r="O41" s="273"/>
      <c r="P41" s="276"/>
      <c r="Q41" s="257"/>
      <c r="R41" s="257"/>
      <c r="S41" s="257"/>
      <c r="T41" s="264"/>
      <c r="U41" s="279"/>
      <c r="V41" s="279"/>
      <c r="W41" s="301"/>
    </row>
    <row r="43" spans="2:106" x14ac:dyDescent="0.25">
      <c r="O43" s="33">
        <f>SUM(O33:O42)</f>
        <v>84411.11</v>
      </c>
      <c r="P43" s="33">
        <f t="shared" ref="P43:S43" si="7">SUM(P33:P42)</f>
        <v>37984.999500000005</v>
      </c>
      <c r="Q43" s="33">
        <f t="shared" si="7"/>
        <v>64574.499150000003</v>
      </c>
      <c r="R43" s="33">
        <f t="shared" si="7"/>
        <v>11395.49985</v>
      </c>
      <c r="S43" s="33">
        <f t="shared" si="7"/>
        <v>8441.1110000000008</v>
      </c>
    </row>
    <row r="44" spans="2:106" x14ac:dyDescent="0.25">
      <c r="B44" s="36" t="s">
        <v>87</v>
      </c>
    </row>
    <row r="45" spans="2:106" ht="64.5" customHeight="1" x14ac:dyDescent="0.25">
      <c r="B45" s="259" t="s">
        <v>36</v>
      </c>
      <c r="C45" s="259" t="s">
        <v>70</v>
      </c>
      <c r="D45" s="262" t="s">
        <v>23</v>
      </c>
      <c r="E45" s="265" t="s">
        <v>24</v>
      </c>
      <c r="F45" s="268" t="s">
        <v>59</v>
      </c>
      <c r="G45" s="262" t="s">
        <v>30</v>
      </c>
      <c r="H45" s="262" t="s">
        <v>40</v>
      </c>
      <c r="I45" s="26" t="s">
        <v>53</v>
      </c>
      <c r="J45" s="26" t="s">
        <v>56</v>
      </c>
      <c r="K45" s="29" t="s">
        <v>47</v>
      </c>
      <c r="L45" s="29">
        <v>6</v>
      </c>
      <c r="M45" s="262" t="s">
        <v>32</v>
      </c>
      <c r="N45" s="262" t="s">
        <v>72</v>
      </c>
      <c r="O45" s="271">
        <f>+Q45+S45</f>
        <v>53845.4</v>
      </c>
      <c r="P45" s="274">
        <f>(Q45+R45)/2</f>
        <v>27850.235000000001</v>
      </c>
      <c r="Q45" s="255">
        <v>47345.4</v>
      </c>
      <c r="R45" s="255">
        <v>8355.07</v>
      </c>
      <c r="S45" s="255">
        <v>6500</v>
      </c>
      <c r="T45" s="262" t="s">
        <v>60</v>
      </c>
      <c r="U45" s="265" t="s">
        <v>33</v>
      </c>
      <c r="V45" s="265" t="s">
        <v>34</v>
      </c>
      <c r="W45" s="293">
        <v>45606</v>
      </c>
    </row>
    <row r="46" spans="2:106" s="11" customFormat="1" ht="56.1" customHeight="1" x14ac:dyDescent="0.25">
      <c r="B46" s="260"/>
      <c r="C46" s="260"/>
      <c r="D46" s="263"/>
      <c r="E46" s="266"/>
      <c r="F46" s="269"/>
      <c r="G46" s="263"/>
      <c r="H46" s="263"/>
      <c r="I46" s="27" t="s">
        <v>73</v>
      </c>
      <c r="J46" s="27" t="s">
        <v>54</v>
      </c>
      <c r="K46" s="28" t="s">
        <v>47</v>
      </c>
      <c r="L46" s="28">
        <v>2</v>
      </c>
      <c r="M46" s="263"/>
      <c r="N46" s="263"/>
      <c r="O46" s="272"/>
      <c r="P46" s="275"/>
      <c r="Q46" s="256"/>
      <c r="R46" s="256"/>
      <c r="S46" s="256"/>
      <c r="T46" s="263"/>
      <c r="U46" s="266"/>
      <c r="V46" s="266"/>
      <c r="W46" s="294"/>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row>
    <row r="47" spans="2:106" s="11" customFormat="1" ht="81.599999999999994" customHeight="1" x14ac:dyDescent="0.25">
      <c r="B47" s="261"/>
      <c r="C47" s="261"/>
      <c r="D47" s="264"/>
      <c r="E47" s="267"/>
      <c r="F47" s="270"/>
      <c r="G47" s="264"/>
      <c r="H47" s="264"/>
      <c r="I47" s="27" t="s">
        <v>74</v>
      </c>
      <c r="J47" s="27" t="s">
        <v>55</v>
      </c>
      <c r="K47" s="28" t="s">
        <v>57</v>
      </c>
      <c r="L47" s="28">
        <v>40</v>
      </c>
      <c r="M47" s="264"/>
      <c r="N47" s="264"/>
      <c r="O47" s="273"/>
      <c r="P47" s="276"/>
      <c r="Q47" s="257"/>
      <c r="R47" s="257"/>
      <c r="S47" s="257"/>
      <c r="T47" s="264"/>
      <c r="U47" s="267"/>
      <c r="V47" s="267"/>
      <c r="W47" s="295"/>
      <c r="X47" s="1"/>
      <c r="Y47" s="1"/>
      <c r="Z47" s="1"/>
      <c r="AA47" s="38">
        <f>+O55</f>
        <v>53845.4</v>
      </c>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row>
    <row r="48" spans="2:106" ht="81.599999999999994" customHeight="1" x14ac:dyDescent="0.25">
      <c r="B48" s="259" t="s">
        <v>77</v>
      </c>
      <c r="C48" s="259" t="s">
        <v>70</v>
      </c>
      <c r="D48" s="262" t="s">
        <v>23</v>
      </c>
      <c r="E48" s="265" t="s">
        <v>24</v>
      </c>
      <c r="F48" s="268" t="s">
        <v>59</v>
      </c>
      <c r="G48" s="262" t="s">
        <v>30</v>
      </c>
      <c r="H48" s="302" t="s">
        <v>40</v>
      </c>
      <c r="I48" s="26" t="s">
        <v>53</v>
      </c>
      <c r="J48" s="26" t="s">
        <v>56</v>
      </c>
      <c r="K48" s="29" t="s">
        <v>47</v>
      </c>
      <c r="L48" s="29">
        <v>6</v>
      </c>
      <c r="M48" s="262" t="s">
        <v>32</v>
      </c>
      <c r="N48" s="262" t="s">
        <v>72</v>
      </c>
      <c r="O48" s="271"/>
      <c r="P48" s="274">
        <f>(Q48+R48)</f>
        <v>55700.47</v>
      </c>
      <c r="Q48" s="255">
        <v>47345.4</v>
      </c>
      <c r="R48" s="255">
        <v>8355.07</v>
      </c>
      <c r="S48" s="255">
        <v>5878.88</v>
      </c>
      <c r="T48" s="262" t="s">
        <v>60</v>
      </c>
      <c r="U48" s="265" t="s">
        <v>83</v>
      </c>
      <c r="V48" s="265" t="s">
        <v>83</v>
      </c>
      <c r="W48" s="293">
        <v>45971</v>
      </c>
    </row>
    <row r="49" spans="2:23" ht="81.599999999999994" customHeight="1" x14ac:dyDescent="0.25">
      <c r="B49" s="260"/>
      <c r="C49" s="260"/>
      <c r="D49" s="263"/>
      <c r="E49" s="266"/>
      <c r="F49" s="269"/>
      <c r="G49" s="263"/>
      <c r="H49" s="303"/>
      <c r="I49" s="27" t="s">
        <v>73</v>
      </c>
      <c r="J49" s="27" t="s">
        <v>54</v>
      </c>
      <c r="K49" s="28" t="s">
        <v>47</v>
      </c>
      <c r="L49" s="28">
        <v>2</v>
      </c>
      <c r="M49" s="263"/>
      <c r="N49" s="263"/>
      <c r="O49" s="272"/>
      <c r="P49" s="275"/>
      <c r="Q49" s="256"/>
      <c r="R49" s="256"/>
      <c r="S49" s="256"/>
      <c r="T49" s="263"/>
      <c r="U49" s="266"/>
      <c r="V49" s="266"/>
      <c r="W49" s="294"/>
    </row>
    <row r="50" spans="2:23" ht="81.599999999999994" customHeight="1" x14ac:dyDescent="0.25">
      <c r="B50" s="261"/>
      <c r="C50" s="261"/>
      <c r="D50" s="264"/>
      <c r="E50" s="267"/>
      <c r="F50" s="270"/>
      <c r="G50" s="264"/>
      <c r="H50" s="304"/>
      <c r="I50" s="27" t="s">
        <v>74</v>
      </c>
      <c r="J50" s="27" t="s">
        <v>55</v>
      </c>
      <c r="K50" s="28" t="s">
        <v>57</v>
      </c>
      <c r="L50" s="28">
        <v>40</v>
      </c>
      <c r="M50" s="264"/>
      <c r="N50" s="264"/>
      <c r="O50" s="273"/>
      <c r="P50" s="276"/>
      <c r="Q50" s="257"/>
      <c r="R50" s="257"/>
      <c r="S50" s="257"/>
      <c r="T50" s="264"/>
      <c r="U50" s="267"/>
      <c r="V50" s="267"/>
      <c r="W50" s="295"/>
    </row>
    <row r="51" spans="2:23" ht="81.599999999999994" customHeight="1" x14ac:dyDescent="0.25">
      <c r="B51" s="259" t="s">
        <v>81</v>
      </c>
      <c r="C51" s="259" t="s">
        <v>70</v>
      </c>
      <c r="D51" s="262" t="s">
        <v>23</v>
      </c>
      <c r="E51" s="265" t="s">
        <v>24</v>
      </c>
      <c r="F51" s="268" t="s">
        <v>59</v>
      </c>
      <c r="G51" s="262" t="s">
        <v>30</v>
      </c>
      <c r="H51" s="262" t="s">
        <v>40</v>
      </c>
      <c r="I51" s="26" t="s">
        <v>53</v>
      </c>
      <c r="J51" s="26" t="s">
        <v>56</v>
      </c>
      <c r="K51" s="29" t="s">
        <v>47</v>
      </c>
      <c r="L51" s="29">
        <v>6</v>
      </c>
      <c r="M51" s="262" t="s">
        <v>32</v>
      </c>
      <c r="N51" s="262" t="s">
        <v>72</v>
      </c>
      <c r="O51" s="287"/>
      <c r="P51" s="290"/>
      <c r="Q51" s="290"/>
      <c r="R51" s="290"/>
      <c r="S51" s="290"/>
      <c r="T51" s="296" t="s">
        <v>60</v>
      </c>
      <c r="U51" s="277" t="s">
        <v>84</v>
      </c>
      <c r="V51" s="277" t="s">
        <v>84</v>
      </c>
      <c r="W51" s="299">
        <v>46336</v>
      </c>
    </row>
    <row r="52" spans="2:23" ht="81.599999999999994" customHeight="1" x14ac:dyDescent="0.25">
      <c r="B52" s="260"/>
      <c r="C52" s="260"/>
      <c r="D52" s="263"/>
      <c r="E52" s="266"/>
      <c r="F52" s="269"/>
      <c r="G52" s="263"/>
      <c r="H52" s="263"/>
      <c r="I52" s="27" t="s">
        <v>73</v>
      </c>
      <c r="J52" s="27" t="s">
        <v>54</v>
      </c>
      <c r="K52" s="28" t="s">
        <v>47</v>
      </c>
      <c r="L52" s="28">
        <v>2</v>
      </c>
      <c r="M52" s="263"/>
      <c r="N52" s="263"/>
      <c r="O52" s="288"/>
      <c r="P52" s="291"/>
      <c r="Q52" s="291"/>
      <c r="R52" s="291"/>
      <c r="S52" s="291"/>
      <c r="T52" s="297"/>
      <c r="U52" s="278"/>
      <c r="V52" s="278"/>
      <c r="W52" s="300"/>
    </row>
    <row r="53" spans="2:23" ht="81.599999999999994" customHeight="1" x14ac:dyDescent="0.25">
      <c r="B53" s="261"/>
      <c r="C53" s="261"/>
      <c r="D53" s="264"/>
      <c r="E53" s="267"/>
      <c r="F53" s="270"/>
      <c r="G53" s="264"/>
      <c r="H53" s="264"/>
      <c r="I53" s="27" t="s">
        <v>74</v>
      </c>
      <c r="J53" s="27" t="s">
        <v>55</v>
      </c>
      <c r="K53" s="28" t="s">
        <v>57</v>
      </c>
      <c r="L53" s="28">
        <v>40</v>
      </c>
      <c r="M53" s="264"/>
      <c r="N53" s="264"/>
      <c r="O53" s="289"/>
      <c r="P53" s="292"/>
      <c r="Q53" s="292"/>
      <c r="R53" s="292"/>
      <c r="S53" s="292"/>
      <c r="T53" s="298"/>
      <c r="U53" s="279"/>
      <c r="V53" s="279"/>
      <c r="W53" s="301"/>
    </row>
    <row r="55" spans="2:23" x14ac:dyDescent="0.25">
      <c r="O55" s="33">
        <f>SUM(O45:O54)</f>
        <v>53845.4</v>
      </c>
      <c r="P55" s="33">
        <f t="shared" ref="P55:S55" si="8">SUM(P45:P54)</f>
        <v>83550.705000000002</v>
      </c>
      <c r="Q55" s="33">
        <f t="shared" si="8"/>
        <v>94690.8</v>
      </c>
      <c r="R55" s="33">
        <f t="shared" si="8"/>
        <v>16710.14</v>
      </c>
      <c r="S55" s="33">
        <f t="shared" si="8"/>
        <v>12378.880000000001</v>
      </c>
    </row>
    <row r="57" spans="2:23" x14ac:dyDescent="0.25">
      <c r="B57" s="36" t="s">
        <v>88</v>
      </c>
    </row>
    <row r="58" spans="2:23" ht="81.599999999999994" customHeight="1" x14ac:dyDescent="0.25">
      <c r="B58" s="259" t="s">
        <v>37</v>
      </c>
      <c r="C58" s="259" t="s">
        <v>71</v>
      </c>
      <c r="D58" s="262" t="s">
        <v>23</v>
      </c>
      <c r="E58" s="265" t="s">
        <v>24</v>
      </c>
      <c r="F58" s="268" t="s">
        <v>59</v>
      </c>
      <c r="G58" s="262" t="s">
        <v>42</v>
      </c>
      <c r="H58" s="262" t="s">
        <v>41</v>
      </c>
      <c r="I58" s="26" t="s">
        <v>48</v>
      </c>
      <c r="J58" s="26" t="s">
        <v>49</v>
      </c>
      <c r="K58" s="29" t="s">
        <v>51</v>
      </c>
      <c r="L58" s="29">
        <v>1</v>
      </c>
      <c r="M58" s="265" t="s">
        <v>32</v>
      </c>
      <c r="N58" s="265" t="s">
        <v>43</v>
      </c>
      <c r="O58" s="271">
        <v>120000</v>
      </c>
      <c r="P58" s="274">
        <f>(Q58+R58)</f>
        <v>108000</v>
      </c>
      <c r="Q58" s="255">
        <f>(O58-S58)*85%</f>
        <v>91800</v>
      </c>
      <c r="R58" s="255">
        <f>(O58-S58)*15%</f>
        <v>16200</v>
      </c>
      <c r="S58" s="255">
        <f>(O58*10%)</f>
        <v>12000</v>
      </c>
      <c r="T58" s="262" t="s">
        <v>61</v>
      </c>
      <c r="U58" s="265" t="s">
        <v>33</v>
      </c>
      <c r="V58" s="284" t="s">
        <v>44</v>
      </c>
      <c r="W58" s="258">
        <v>45606</v>
      </c>
    </row>
    <row r="59" spans="2:23" ht="81.599999999999994" customHeight="1" x14ac:dyDescent="0.25">
      <c r="B59" s="260"/>
      <c r="C59" s="260"/>
      <c r="D59" s="263"/>
      <c r="E59" s="266"/>
      <c r="F59" s="269"/>
      <c r="G59" s="263"/>
      <c r="H59" s="263"/>
      <c r="I59" s="27" t="s">
        <v>62</v>
      </c>
      <c r="J59" s="27" t="s">
        <v>50</v>
      </c>
      <c r="K59" s="30" t="s">
        <v>47</v>
      </c>
      <c r="L59" s="30">
        <v>1</v>
      </c>
      <c r="M59" s="266"/>
      <c r="N59" s="266"/>
      <c r="O59" s="272"/>
      <c r="P59" s="275"/>
      <c r="Q59" s="256"/>
      <c r="R59" s="256"/>
      <c r="S59" s="256"/>
      <c r="T59" s="263"/>
      <c r="U59" s="266"/>
      <c r="V59" s="285"/>
      <c r="W59" s="258"/>
    </row>
    <row r="60" spans="2:23" ht="81.599999999999994" customHeight="1" x14ac:dyDescent="0.25">
      <c r="B60" s="260"/>
      <c r="C60" s="260"/>
      <c r="D60" s="263"/>
      <c r="E60" s="266"/>
      <c r="F60" s="269"/>
      <c r="G60" s="263"/>
      <c r="H60" s="263"/>
      <c r="I60" s="31" t="s">
        <v>66</v>
      </c>
      <c r="J60" s="31" t="s">
        <v>65</v>
      </c>
      <c r="K60" s="32" t="s">
        <v>52</v>
      </c>
      <c r="L60" s="32">
        <v>1</v>
      </c>
      <c r="M60" s="266"/>
      <c r="N60" s="266"/>
      <c r="O60" s="272"/>
      <c r="P60" s="275"/>
      <c r="Q60" s="256"/>
      <c r="R60" s="256"/>
      <c r="S60" s="256"/>
      <c r="T60" s="263"/>
      <c r="U60" s="266"/>
      <c r="V60" s="285"/>
      <c r="W60" s="258"/>
    </row>
    <row r="61" spans="2:23" ht="75" customHeight="1" x14ac:dyDescent="0.25">
      <c r="B61" s="261"/>
      <c r="C61" s="261"/>
      <c r="D61" s="264"/>
      <c r="E61" s="267"/>
      <c r="F61" s="270"/>
      <c r="G61" s="264"/>
      <c r="H61" s="264"/>
      <c r="I61" s="31" t="s">
        <v>63</v>
      </c>
      <c r="J61" s="27" t="s">
        <v>64</v>
      </c>
      <c r="K61" s="28" t="s">
        <v>52</v>
      </c>
      <c r="L61" s="28">
        <v>1</v>
      </c>
      <c r="M61" s="267"/>
      <c r="N61" s="267"/>
      <c r="O61" s="273"/>
      <c r="P61" s="276"/>
      <c r="Q61" s="257"/>
      <c r="R61" s="257"/>
      <c r="S61" s="257"/>
      <c r="T61" s="264"/>
      <c r="U61" s="267"/>
      <c r="V61" s="286"/>
      <c r="W61" s="258"/>
    </row>
    <row r="62" spans="2:23" ht="81.599999999999994" customHeight="1" x14ac:dyDescent="0.25">
      <c r="B62" s="259" t="s">
        <v>78</v>
      </c>
      <c r="C62" s="259" t="s">
        <v>71</v>
      </c>
      <c r="D62" s="262" t="s">
        <v>23</v>
      </c>
      <c r="E62" s="265" t="s">
        <v>24</v>
      </c>
      <c r="F62" s="268" t="s">
        <v>59</v>
      </c>
      <c r="G62" s="262" t="s">
        <v>42</v>
      </c>
      <c r="H62" s="262" t="s">
        <v>41</v>
      </c>
      <c r="I62" s="26" t="s">
        <v>48</v>
      </c>
      <c r="J62" s="26" t="s">
        <v>49</v>
      </c>
      <c r="K62" s="29" t="s">
        <v>51</v>
      </c>
      <c r="L62" s="29">
        <v>1</v>
      </c>
      <c r="M62" s="265" t="s">
        <v>32</v>
      </c>
      <c r="N62" s="265" t="s">
        <v>43</v>
      </c>
      <c r="O62" s="271">
        <v>0</v>
      </c>
      <c r="P62" s="274">
        <v>0</v>
      </c>
      <c r="Q62" s="255">
        <v>0</v>
      </c>
      <c r="R62" s="255">
        <v>0</v>
      </c>
      <c r="S62" s="255">
        <v>0</v>
      </c>
      <c r="T62" s="262" t="s">
        <v>61</v>
      </c>
      <c r="U62" s="265" t="s">
        <v>83</v>
      </c>
      <c r="V62" s="284" t="s">
        <v>83</v>
      </c>
      <c r="W62" s="258">
        <v>45971</v>
      </c>
    </row>
    <row r="63" spans="2:23" ht="81.599999999999994" customHeight="1" x14ac:dyDescent="0.25">
      <c r="B63" s="260"/>
      <c r="C63" s="260"/>
      <c r="D63" s="263"/>
      <c r="E63" s="266"/>
      <c r="F63" s="269"/>
      <c r="G63" s="263"/>
      <c r="H63" s="263"/>
      <c r="I63" s="27" t="s">
        <v>62</v>
      </c>
      <c r="J63" s="27" t="s">
        <v>50</v>
      </c>
      <c r="K63" s="30" t="s">
        <v>47</v>
      </c>
      <c r="L63" s="30">
        <v>1</v>
      </c>
      <c r="M63" s="266"/>
      <c r="N63" s="266"/>
      <c r="O63" s="272"/>
      <c r="P63" s="275"/>
      <c r="Q63" s="256"/>
      <c r="R63" s="256"/>
      <c r="S63" s="256"/>
      <c r="T63" s="263"/>
      <c r="U63" s="266"/>
      <c r="V63" s="285"/>
      <c r="W63" s="258"/>
    </row>
    <row r="64" spans="2:23" ht="81.599999999999994" customHeight="1" x14ac:dyDescent="0.25">
      <c r="B64" s="260"/>
      <c r="C64" s="260"/>
      <c r="D64" s="263"/>
      <c r="E64" s="266"/>
      <c r="F64" s="269"/>
      <c r="G64" s="263"/>
      <c r="H64" s="263"/>
      <c r="I64" s="31" t="s">
        <v>66</v>
      </c>
      <c r="J64" s="31" t="s">
        <v>65</v>
      </c>
      <c r="K64" s="32" t="s">
        <v>52</v>
      </c>
      <c r="L64" s="32">
        <v>1</v>
      </c>
      <c r="M64" s="266"/>
      <c r="N64" s="266"/>
      <c r="O64" s="272"/>
      <c r="P64" s="275"/>
      <c r="Q64" s="256"/>
      <c r="R64" s="256"/>
      <c r="S64" s="256"/>
      <c r="T64" s="263"/>
      <c r="U64" s="266"/>
      <c r="V64" s="285"/>
      <c r="W64" s="258"/>
    </row>
    <row r="65" spans="2:27" ht="81.599999999999994" customHeight="1" x14ac:dyDescent="0.25">
      <c r="B65" s="261"/>
      <c r="C65" s="261"/>
      <c r="D65" s="264"/>
      <c r="E65" s="267"/>
      <c r="F65" s="270"/>
      <c r="G65" s="264"/>
      <c r="H65" s="264"/>
      <c r="I65" s="31" t="s">
        <v>63</v>
      </c>
      <c r="J65" s="27" t="s">
        <v>64</v>
      </c>
      <c r="K65" s="28" t="s">
        <v>52</v>
      </c>
      <c r="L65" s="28">
        <v>1</v>
      </c>
      <c r="M65" s="267"/>
      <c r="N65" s="267"/>
      <c r="O65" s="273"/>
      <c r="P65" s="276"/>
      <c r="Q65" s="257"/>
      <c r="R65" s="257"/>
      <c r="S65" s="257"/>
      <c r="T65" s="264"/>
      <c r="U65" s="267"/>
      <c r="V65" s="286"/>
      <c r="W65" s="258"/>
    </row>
    <row r="66" spans="2:27" ht="81.599999999999994" customHeight="1" x14ac:dyDescent="0.25">
      <c r="B66" s="259" t="s">
        <v>82</v>
      </c>
      <c r="C66" s="259" t="s">
        <v>71</v>
      </c>
      <c r="D66" s="262" t="s">
        <v>23</v>
      </c>
      <c r="E66" s="265" t="s">
        <v>24</v>
      </c>
      <c r="F66" s="268" t="s">
        <v>59</v>
      </c>
      <c r="G66" s="262" t="s">
        <v>42</v>
      </c>
      <c r="H66" s="262" t="s">
        <v>41</v>
      </c>
      <c r="I66" s="26" t="s">
        <v>48</v>
      </c>
      <c r="J66" s="26" t="s">
        <v>49</v>
      </c>
      <c r="K66" s="29" t="s">
        <v>51</v>
      </c>
      <c r="L66" s="29">
        <v>1</v>
      </c>
      <c r="M66" s="265" t="s">
        <v>32</v>
      </c>
      <c r="N66" s="265" t="s">
        <v>43</v>
      </c>
      <c r="O66" s="271">
        <v>91027.78</v>
      </c>
      <c r="P66" s="274">
        <f>(Q66+R66)</f>
        <v>81925.001999999993</v>
      </c>
      <c r="Q66" s="255">
        <f>(O66-S66)*85%</f>
        <v>69636.251699999993</v>
      </c>
      <c r="R66" s="255">
        <f>(O66-S66)*15%</f>
        <v>12288.750299999998</v>
      </c>
      <c r="S66" s="255">
        <f>O66*10%</f>
        <v>9102.7780000000002</v>
      </c>
      <c r="T66" s="262" t="s">
        <v>61</v>
      </c>
      <c r="U66" s="277" t="s">
        <v>84</v>
      </c>
      <c r="V66" s="280" t="s">
        <v>84</v>
      </c>
      <c r="W66" s="283">
        <v>46336</v>
      </c>
    </row>
    <row r="67" spans="2:27" ht="81.599999999999994" customHeight="1" x14ac:dyDescent="0.25">
      <c r="B67" s="260"/>
      <c r="C67" s="260"/>
      <c r="D67" s="263"/>
      <c r="E67" s="266"/>
      <c r="F67" s="269"/>
      <c r="G67" s="263"/>
      <c r="H67" s="263"/>
      <c r="I67" s="27" t="s">
        <v>62</v>
      </c>
      <c r="J67" s="27" t="s">
        <v>50</v>
      </c>
      <c r="K67" s="30" t="s">
        <v>47</v>
      </c>
      <c r="L67" s="30">
        <v>1</v>
      </c>
      <c r="M67" s="266"/>
      <c r="N67" s="266"/>
      <c r="O67" s="272"/>
      <c r="P67" s="275"/>
      <c r="Q67" s="256"/>
      <c r="R67" s="256"/>
      <c r="S67" s="256"/>
      <c r="T67" s="263"/>
      <c r="U67" s="278"/>
      <c r="V67" s="281"/>
      <c r="W67" s="283"/>
    </row>
    <row r="68" spans="2:27" ht="56.1" customHeight="1" x14ac:dyDescent="0.25">
      <c r="B68" s="260"/>
      <c r="C68" s="260"/>
      <c r="D68" s="263"/>
      <c r="E68" s="266"/>
      <c r="F68" s="269"/>
      <c r="G68" s="263"/>
      <c r="H68" s="263"/>
      <c r="I68" s="31" t="s">
        <v>66</v>
      </c>
      <c r="J68" s="31" t="s">
        <v>65</v>
      </c>
      <c r="K68" s="32" t="s">
        <v>52</v>
      </c>
      <c r="L68" s="32">
        <v>1</v>
      </c>
      <c r="M68" s="266"/>
      <c r="N68" s="266"/>
      <c r="O68" s="272"/>
      <c r="P68" s="275"/>
      <c r="Q68" s="256"/>
      <c r="R68" s="256"/>
      <c r="S68" s="256"/>
      <c r="T68" s="263"/>
      <c r="U68" s="278"/>
      <c r="V68" s="281"/>
      <c r="W68" s="283"/>
    </row>
    <row r="69" spans="2:27" ht="48.6" customHeight="1" x14ac:dyDescent="0.25">
      <c r="B69" s="261"/>
      <c r="C69" s="261"/>
      <c r="D69" s="264"/>
      <c r="E69" s="267"/>
      <c r="F69" s="270"/>
      <c r="G69" s="264"/>
      <c r="H69" s="264"/>
      <c r="I69" s="31" t="s">
        <v>63</v>
      </c>
      <c r="J69" s="27" t="s">
        <v>64</v>
      </c>
      <c r="K69" s="28" t="s">
        <v>52</v>
      </c>
      <c r="L69" s="28">
        <v>1</v>
      </c>
      <c r="M69" s="267"/>
      <c r="N69" s="267"/>
      <c r="O69" s="273"/>
      <c r="P69" s="276"/>
      <c r="Q69" s="257"/>
      <c r="R69" s="257"/>
      <c r="S69" s="257"/>
      <c r="T69" s="264"/>
      <c r="U69" s="279"/>
      <c r="V69" s="282"/>
      <c r="W69" s="283"/>
    </row>
    <row r="71" spans="2:27" x14ac:dyDescent="0.25">
      <c r="O71" s="33">
        <f>SUM(O58:O70)</f>
        <v>211027.78</v>
      </c>
      <c r="P71" s="33"/>
      <c r="Q71" s="33">
        <f t="shared" ref="Q71:S71" si="9">SUM(Q58:Q70)</f>
        <v>161436.25169999999</v>
      </c>
      <c r="R71" s="33">
        <f t="shared" si="9"/>
        <v>28488.7503</v>
      </c>
      <c r="S71" s="33">
        <f t="shared" si="9"/>
        <v>21102.777999999998</v>
      </c>
    </row>
    <row r="72" spans="2:27" x14ac:dyDescent="0.25">
      <c r="AA72" s="38">
        <f>+AA47+AA36+O71</f>
        <v>671473.18</v>
      </c>
    </row>
    <row r="73" spans="2:27" x14ac:dyDescent="0.25">
      <c r="N73" s="3" t="s">
        <v>89</v>
      </c>
      <c r="O73" s="33">
        <f>+O23+O43+O55+O71</f>
        <v>671473.18</v>
      </c>
      <c r="P73" s="33"/>
      <c r="Q73" s="33">
        <f t="shared" ref="Q73:S73" si="10">+Q23+Q43+Q55+Q71</f>
        <v>567176.05169999995</v>
      </c>
      <c r="R73" s="33">
        <f t="shared" si="10"/>
        <v>100089.8903</v>
      </c>
      <c r="S73" s="33">
        <f t="shared" si="10"/>
        <v>74141.657999999996</v>
      </c>
    </row>
  </sheetData>
  <mergeCells count="237">
    <mergeCell ref="U1:W1"/>
    <mergeCell ref="B3:V3"/>
    <mergeCell ref="B4:V4"/>
    <mergeCell ref="B7:B8"/>
    <mergeCell ref="C7:C8"/>
    <mergeCell ref="D7:D8"/>
    <mergeCell ref="E7:E8"/>
    <mergeCell ref="F7:F8"/>
    <mergeCell ref="G7:G8"/>
    <mergeCell ref="H7:H8"/>
    <mergeCell ref="S7:S8"/>
    <mergeCell ref="T7:T8"/>
    <mergeCell ref="U7:U8"/>
    <mergeCell ref="V7:V8"/>
    <mergeCell ref="W7:W8"/>
    <mergeCell ref="P7:P8"/>
    <mergeCell ref="Q7:R7"/>
    <mergeCell ref="B13:B15"/>
    <mergeCell ref="C13:C15"/>
    <mergeCell ref="D13:D15"/>
    <mergeCell ref="E13:E15"/>
    <mergeCell ref="F13:F15"/>
    <mergeCell ref="I7:L7"/>
    <mergeCell ref="M7:M8"/>
    <mergeCell ref="N7:N8"/>
    <mergeCell ref="O7:O8"/>
    <mergeCell ref="W13:W15"/>
    <mergeCell ref="B16:B18"/>
    <mergeCell ref="C16:C18"/>
    <mergeCell ref="D16:D18"/>
    <mergeCell ref="E16:E18"/>
    <mergeCell ref="F16:F18"/>
    <mergeCell ref="G16:G18"/>
    <mergeCell ref="H16:H18"/>
    <mergeCell ref="M16:M18"/>
    <mergeCell ref="N16:N18"/>
    <mergeCell ref="Q13:Q15"/>
    <mergeCell ref="R13:R15"/>
    <mergeCell ref="S13:S15"/>
    <mergeCell ref="T13:T15"/>
    <mergeCell ref="U13:U15"/>
    <mergeCell ref="V13:V15"/>
    <mergeCell ref="G13:G15"/>
    <mergeCell ref="H13:H15"/>
    <mergeCell ref="M13:M15"/>
    <mergeCell ref="N13:N15"/>
    <mergeCell ref="O13:O15"/>
    <mergeCell ref="P13:P15"/>
    <mergeCell ref="U16:U18"/>
    <mergeCell ref="V16:V18"/>
    <mergeCell ref="W16:W18"/>
    <mergeCell ref="B19:B21"/>
    <mergeCell ref="C19:C21"/>
    <mergeCell ref="D19:D21"/>
    <mergeCell ref="E19:E21"/>
    <mergeCell ref="F19:F21"/>
    <mergeCell ref="G19:G21"/>
    <mergeCell ref="H19:H21"/>
    <mergeCell ref="O16:O18"/>
    <mergeCell ref="P16:P18"/>
    <mergeCell ref="Q16:Q18"/>
    <mergeCell ref="R16:R18"/>
    <mergeCell ref="S16:S18"/>
    <mergeCell ref="T16:T18"/>
    <mergeCell ref="S19:S21"/>
    <mergeCell ref="T19:T21"/>
    <mergeCell ref="U19:U21"/>
    <mergeCell ref="V19:V21"/>
    <mergeCell ref="W19:W21"/>
    <mergeCell ref="Q19:Q21"/>
    <mergeCell ref="R19:R21"/>
    <mergeCell ref="B33:B35"/>
    <mergeCell ref="C33:C35"/>
    <mergeCell ref="D33:D35"/>
    <mergeCell ref="E33:E35"/>
    <mergeCell ref="F33:F35"/>
    <mergeCell ref="M19:M21"/>
    <mergeCell ref="N19:N21"/>
    <mergeCell ref="O19:O21"/>
    <mergeCell ref="P19:P21"/>
    <mergeCell ref="W33:W35"/>
    <mergeCell ref="B36:B38"/>
    <mergeCell ref="C36:C38"/>
    <mergeCell ref="D36:D38"/>
    <mergeCell ref="E36:E38"/>
    <mergeCell ref="F36:F38"/>
    <mergeCell ref="G36:G38"/>
    <mergeCell ref="H36:H38"/>
    <mergeCell ref="M36:M38"/>
    <mergeCell ref="N36:N38"/>
    <mergeCell ref="Q33:Q35"/>
    <mergeCell ref="R33:R35"/>
    <mergeCell ref="S33:S35"/>
    <mergeCell ref="T33:T35"/>
    <mergeCell ref="U33:U35"/>
    <mergeCell ref="V33:V35"/>
    <mergeCell ref="G33:G35"/>
    <mergeCell ref="H33:H35"/>
    <mergeCell ref="M33:M35"/>
    <mergeCell ref="N33:N35"/>
    <mergeCell ref="O33:O35"/>
    <mergeCell ref="P33:P35"/>
    <mergeCell ref="U36:U38"/>
    <mergeCell ref="V36:V38"/>
    <mergeCell ref="W36:W38"/>
    <mergeCell ref="B39:B41"/>
    <mergeCell ref="C39:C41"/>
    <mergeCell ref="D39:D41"/>
    <mergeCell ref="E39:E41"/>
    <mergeCell ref="F39:F41"/>
    <mergeCell ref="G39:G41"/>
    <mergeCell ref="H39:H41"/>
    <mergeCell ref="O36:O38"/>
    <mergeCell ref="P36:P38"/>
    <mergeCell ref="Q36:Q38"/>
    <mergeCell ref="R36:R38"/>
    <mergeCell ref="S36:S38"/>
    <mergeCell ref="T36:T38"/>
    <mergeCell ref="S39:S41"/>
    <mergeCell ref="T39:T41"/>
    <mergeCell ref="U39:U41"/>
    <mergeCell ref="V39:V41"/>
    <mergeCell ref="W39:W41"/>
    <mergeCell ref="Q39:Q41"/>
    <mergeCell ref="R39:R41"/>
    <mergeCell ref="B45:B47"/>
    <mergeCell ref="C45:C47"/>
    <mergeCell ref="D45:D47"/>
    <mergeCell ref="E45:E47"/>
    <mergeCell ref="F45:F47"/>
    <mergeCell ref="M39:M41"/>
    <mergeCell ref="N39:N41"/>
    <mergeCell ref="O39:O41"/>
    <mergeCell ref="P39:P41"/>
    <mergeCell ref="W45:W47"/>
    <mergeCell ref="B48:B50"/>
    <mergeCell ref="C48:C50"/>
    <mergeCell ref="D48:D50"/>
    <mergeCell ref="E48:E50"/>
    <mergeCell ref="F48:F50"/>
    <mergeCell ref="G48:G50"/>
    <mergeCell ref="H48:H50"/>
    <mergeCell ref="M48:M50"/>
    <mergeCell ref="N48:N50"/>
    <mergeCell ref="Q45:Q47"/>
    <mergeCell ref="R45:R47"/>
    <mergeCell ref="S45:S47"/>
    <mergeCell ref="T45:T47"/>
    <mergeCell ref="U45:U47"/>
    <mergeCell ref="V45:V47"/>
    <mergeCell ref="G45:G47"/>
    <mergeCell ref="H45:H47"/>
    <mergeCell ref="M45:M47"/>
    <mergeCell ref="N45:N47"/>
    <mergeCell ref="O45:O47"/>
    <mergeCell ref="P45:P47"/>
    <mergeCell ref="U48:U50"/>
    <mergeCell ref="V48:V50"/>
    <mergeCell ref="W48:W50"/>
    <mergeCell ref="B51:B53"/>
    <mergeCell ref="C51:C53"/>
    <mergeCell ref="D51:D53"/>
    <mergeCell ref="E51:E53"/>
    <mergeCell ref="F51:F53"/>
    <mergeCell ref="G51:G53"/>
    <mergeCell ref="H51:H53"/>
    <mergeCell ref="O48:O50"/>
    <mergeCell ref="P48:P50"/>
    <mergeCell ref="Q48:Q50"/>
    <mergeCell ref="R48:R50"/>
    <mergeCell ref="S48:S50"/>
    <mergeCell ref="T48:T50"/>
    <mergeCell ref="S51:S53"/>
    <mergeCell ref="T51:T53"/>
    <mergeCell ref="U51:U53"/>
    <mergeCell ref="V51:V53"/>
    <mergeCell ref="W51:W53"/>
    <mergeCell ref="Q51:Q53"/>
    <mergeCell ref="R51:R53"/>
    <mergeCell ref="V62:V65"/>
    <mergeCell ref="B58:B61"/>
    <mergeCell ref="C58:C61"/>
    <mergeCell ref="D58:D61"/>
    <mergeCell ref="E58:E61"/>
    <mergeCell ref="F58:F61"/>
    <mergeCell ref="M51:M53"/>
    <mergeCell ref="N51:N53"/>
    <mergeCell ref="O51:O53"/>
    <mergeCell ref="P51:P53"/>
    <mergeCell ref="Q66:Q69"/>
    <mergeCell ref="W58:W61"/>
    <mergeCell ref="B62:B65"/>
    <mergeCell ref="C62:C65"/>
    <mergeCell ref="D62:D65"/>
    <mergeCell ref="E62:E65"/>
    <mergeCell ref="F62:F65"/>
    <mergeCell ref="G62:G65"/>
    <mergeCell ref="H62:H65"/>
    <mergeCell ref="M62:M65"/>
    <mergeCell ref="N62:N65"/>
    <mergeCell ref="Q58:Q61"/>
    <mergeCell ref="R58:R61"/>
    <mergeCell ref="S58:S61"/>
    <mergeCell ref="T58:T61"/>
    <mergeCell ref="U58:U61"/>
    <mergeCell ref="V58:V61"/>
    <mergeCell ref="G58:G61"/>
    <mergeCell ref="H58:H61"/>
    <mergeCell ref="M58:M61"/>
    <mergeCell ref="N58:N61"/>
    <mergeCell ref="O58:O61"/>
    <mergeCell ref="P58:P61"/>
    <mergeCell ref="U62:U65"/>
    <mergeCell ref="R66:R69"/>
    <mergeCell ref="W62:W65"/>
    <mergeCell ref="B66:B69"/>
    <mergeCell ref="C66:C69"/>
    <mergeCell ref="D66:D69"/>
    <mergeCell ref="E66:E69"/>
    <mergeCell ref="F66:F69"/>
    <mergeCell ref="G66:G69"/>
    <mergeCell ref="H66:H69"/>
    <mergeCell ref="O62:O65"/>
    <mergeCell ref="P62:P65"/>
    <mergeCell ref="Q62:Q65"/>
    <mergeCell ref="R62:R65"/>
    <mergeCell ref="S62:S65"/>
    <mergeCell ref="T62:T65"/>
    <mergeCell ref="S66:S69"/>
    <mergeCell ref="T66:T69"/>
    <mergeCell ref="U66:U69"/>
    <mergeCell ref="V66:V69"/>
    <mergeCell ref="W66:W69"/>
    <mergeCell ref="M66:M69"/>
    <mergeCell ref="N66:N69"/>
    <mergeCell ref="O66:O69"/>
    <mergeCell ref="P66:P69"/>
  </mergeCells>
  <pageMargins left="0.78740157480314965" right="0.19685039370078741" top="0.78740157480314965" bottom="0.78740157480314965" header="0" footer="0"/>
  <pageSetup paperSize="9" scale="45"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5F322-EDDC-4189-B92F-3113E0185148}">
  <sheetPr>
    <pageSetUpPr fitToPage="1"/>
  </sheetPr>
  <dimension ref="B1:CU57"/>
  <sheetViews>
    <sheetView tabSelected="1" topLeftCell="A39" zoomScale="68" zoomScaleNormal="69" workbookViewId="0">
      <selection activeCell="I51" sqref="I51:I53"/>
    </sheetView>
  </sheetViews>
  <sheetFormatPr defaultColWidth="9.21875" defaultRowHeight="13.2" x14ac:dyDescent="0.25"/>
  <cols>
    <col min="1" max="1" width="1.77734375" style="1" customWidth="1"/>
    <col min="2" max="2" width="2.77734375" style="1" customWidth="1"/>
    <col min="3" max="3" width="33.77734375" style="1" customWidth="1"/>
    <col min="4" max="4" width="17.5546875" style="21" customWidth="1"/>
    <col min="5" max="5" width="15.21875" style="3" customWidth="1"/>
    <col min="6" max="6" width="13.77734375" style="3" customWidth="1"/>
    <col min="7" max="7" width="13.5546875" style="3" customWidth="1"/>
    <col min="8" max="9" width="18.44140625" style="3" customWidth="1"/>
    <col min="10" max="10" width="26.77734375" style="16" customWidth="1"/>
    <col min="11" max="11" width="20" style="16" customWidth="1"/>
    <col min="12" max="12" width="10.5546875" style="19" customWidth="1"/>
    <col min="13" max="14" width="10.5546875" style="3" customWidth="1"/>
    <col min="15" max="15" width="15.77734375" style="3" customWidth="1"/>
    <col min="16" max="17" width="14" style="3" customWidth="1"/>
    <col min="18" max="18" width="14.77734375" style="3" customWidth="1"/>
    <col min="19" max="19" width="14.21875" style="3" customWidth="1"/>
    <col min="20" max="20" width="16.77734375" style="3" customWidth="1"/>
    <col min="21" max="21" width="15.77734375" style="3" customWidth="1"/>
    <col min="22" max="23" width="15.21875" style="3" customWidth="1"/>
    <col min="24" max="24" width="19.44140625" style="3" customWidth="1"/>
    <col min="25" max="25" width="20.5546875" style="1" customWidth="1"/>
    <col min="26" max="26" width="9.21875" style="1"/>
    <col min="27" max="28" width="19.77734375" style="1" customWidth="1"/>
    <col min="29" max="29" width="17.21875" style="1" customWidth="1"/>
    <col min="30" max="30" width="23" style="1" customWidth="1"/>
    <col min="31" max="31" width="9.21875" style="1"/>
    <col min="32" max="32" width="22" style="1" customWidth="1"/>
    <col min="33" max="33" width="9.21875" style="1"/>
    <col min="34" max="34" width="17.21875" style="1" customWidth="1"/>
    <col min="35" max="35" width="9.21875" style="1"/>
    <col min="36" max="36" width="16.77734375" style="1" customWidth="1"/>
    <col min="37" max="16384" width="9.21875" style="1"/>
  </cols>
  <sheetData>
    <row r="1" spans="2:99" ht="39.75" customHeight="1" x14ac:dyDescent="0.25">
      <c r="J1" s="14"/>
      <c r="Q1" s="3" t="s">
        <v>27</v>
      </c>
      <c r="V1" s="159"/>
      <c r="W1" s="159"/>
      <c r="X1" s="159"/>
    </row>
    <row r="3" spans="2:99" ht="15" customHeight="1" x14ac:dyDescent="0.25">
      <c r="C3" s="160"/>
      <c r="D3" s="160"/>
      <c r="E3" s="160"/>
      <c r="F3" s="160"/>
      <c r="G3" s="160"/>
      <c r="H3" s="160"/>
      <c r="I3" s="160"/>
      <c r="J3" s="160"/>
      <c r="K3" s="160"/>
      <c r="L3" s="160"/>
      <c r="M3" s="160"/>
      <c r="N3" s="160"/>
      <c r="O3" s="160"/>
      <c r="P3" s="160"/>
      <c r="Q3" s="160"/>
      <c r="R3" s="160"/>
      <c r="S3" s="160"/>
      <c r="T3" s="160"/>
      <c r="U3" s="160"/>
      <c r="V3" s="160"/>
      <c r="W3" s="160"/>
    </row>
    <row r="4" spans="2:99" ht="15" customHeight="1" x14ac:dyDescent="0.25">
      <c r="C4" s="160" t="s">
        <v>26</v>
      </c>
      <c r="D4" s="160"/>
      <c r="E4" s="160"/>
      <c r="F4" s="160"/>
      <c r="G4" s="160"/>
      <c r="H4" s="160"/>
      <c r="I4" s="160"/>
      <c r="J4" s="160"/>
      <c r="K4" s="160"/>
      <c r="L4" s="160"/>
      <c r="M4" s="160"/>
      <c r="N4" s="160"/>
      <c r="O4" s="160"/>
      <c r="P4" s="160"/>
      <c r="Q4" s="160"/>
      <c r="R4" s="160"/>
      <c r="S4" s="160"/>
      <c r="T4" s="160"/>
      <c r="U4" s="160"/>
      <c r="V4" s="160"/>
      <c r="W4" s="160"/>
    </row>
    <row r="5" spans="2:99" ht="15" customHeight="1" x14ac:dyDescent="0.35">
      <c r="C5" s="4"/>
      <c r="D5" s="23"/>
      <c r="E5" s="5"/>
      <c r="F5" s="5"/>
      <c r="G5" s="5"/>
      <c r="H5" s="5"/>
      <c r="I5" s="39"/>
      <c r="J5" s="15"/>
      <c r="K5" s="18" t="s">
        <v>28</v>
      </c>
      <c r="L5" s="20"/>
      <c r="M5" s="13"/>
      <c r="N5" s="13"/>
      <c r="O5" s="5"/>
      <c r="P5" s="5"/>
      <c r="Q5" s="5"/>
      <c r="R5" s="5"/>
      <c r="S5" s="5"/>
      <c r="T5" s="5"/>
      <c r="U5" s="5"/>
      <c r="V5" s="5"/>
      <c r="W5" s="5"/>
    </row>
    <row r="6" spans="2:99" ht="13.8" thickBot="1" x14ac:dyDescent="0.3"/>
    <row r="7" spans="2:99" ht="72.75" customHeight="1" x14ac:dyDescent="0.25">
      <c r="C7" s="161" t="s">
        <v>0</v>
      </c>
      <c r="D7" s="163" t="s">
        <v>1</v>
      </c>
      <c r="E7" s="165" t="s">
        <v>9</v>
      </c>
      <c r="F7" s="165" t="s">
        <v>10</v>
      </c>
      <c r="G7" s="165" t="s">
        <v>11</v>
      </c>
      <c r="H7" s="165" t="s">
        <v>2</v>
      </c>
      <c r="I7" s="167" t="s">
        <v>25</v>
      </c>
      <c r="J7" s="183" t="s">
        <v>3</v>
      </c>
      <c r="K7" s="183"/>
      <c r="L7" s="183"/>
      <c r="M7" s="183"/>
      <c r="N7" s="171" t="s">
        <v>15</v>
      </c>
      <c r="O7" s="165" t="s">
        <v>12</v>
      </c>
      <c r="P7" s="169" t="s">
        <v>16</v>
      </c>
      <c r="Q7" s="169" t="s">
        <v>17</v>
      </c>
      <c r="R7" s="169" t="s">
        <v>18</v>
      </c>
      <c r="S7" s="169"/>
      <c r="T7" s="169" t="s">
        <v>21</v>
      </c>
      <c r="U7" s="171" t="s">
        <v>22</v>
      </c>
      <c r="V7" s="173" t="s">
        <v>14</v>
      </c>
      <c r="W7" s="175" t="s">
        <v>13</v>
      </c>
      <c r="X7" s="170" t="s">
        <v>38</v>
      </c>
    </row>
    <row r="8" spans="2:99" ht="146.25" customHeight="1" x14ac:dyDescent="0.25">
      <c r="C8" s="162"/>
      <c r="D8" s="164"/>
      <c r="E8" s="166"/>
      <c r="F8" s="166"/>
      <c r="G8" s="166"/>
      <c r="H8" s="166"/>
      <c r="I8" s="168"/>
      <c r="J8" s="17" t="s">
        <v>4</v>
      </c>
      <c r="K8" s="17" t="s">
        <v>5</v>
      </c>
      <c r="L8" s="8" t="s">
        <v>6</v>
      </c>
      <c r="M8" s="10" t="s">
        <v>7</v>
      </c>
      <c r="N8" s="172"/>
      <c r="O8" s="166"/>
      <c r="P8" s="170"/>
      <c r="Q8" s="170"/>
      <c r="R8" s="41" t="s">
        <v>93</v>
      </c>
      <c r="S8" s="41" t="s">
        <v>20</v>
      </c>
      <c r="T8" s="170"/>
      <c r="U8" s="172"/>
      <c r="V8" s="174"/>
      <c r="W8" s="176"/>
      <c r="X8" s="170"/>
      <c r="AA8" s="56"/>
      <c r="AB8" s="56" t="s">
        <v>111</v>
      </c>
      <c r="AC8" s="56"/>
      <c r="AD8" s="56" t="s">
        <v>110</v>
      </c>
      <c r="AE8" s="56"/>
      <c r="AF8" s="56"/>
    </row>
    <row r="9" spans="2:99" s="22" customFormat="1" x14ac:dyDescent="0.25">
      <c r="C9" s="37">
        <v>1</v>
      </c>
      <c r="D9" s="6">
        <v>2</v>
      </c>
      <c r="E9" s="6">
        <v>3</v>
      </c>
      <c r="F9" s="6">
        <v>4</v>
      </c>
      <c r="G9" s="6">
        <v>5</v>
      </c>
      <c r="H9" s="6">
        <v>6</v>
      </c>
      <c r="I9" s="40">
        <v>7</v>
      </c>
      <c r="J9" s="6">
        <v>8</v>
      </c>
      <c r="K9" s="6">
        <v>9</v>
      </c>
      <c r="L9" s="6">
        <v>10</v>
      </c>
      <c r="M9" s="6">
        <v>11</v>
      </c>
      <c r="N9" s="7">
        <v>12</v>
      </c>
      <c r="O9" s="6">
        <v>13</v>
      </c>
      <c r="P9" s="42">
        <v>14</v>
      </c>
      <c r="Q9" s="42">
        <v>15</v>
      </c>
      <c r="R9" s="42">
        <v>16</v>
      </c>
      <c r="S9" s="42">
        <v>17</v>
      </c>
      <c r="T9" s="42">
        <v>18</v>
      </c>
      <c r="U9" s="6">
        <v>19</v>
      </c>
      <c r="V9" s="6">
        <v>20</v>
      </c>
      <c r="W9" s="12">
        <v>21</v>
      </c>
      <c r="X9" s="6">
        <v>22</v>
      </c>
      <c r="AA9" s="57" t="s">
        <v>104</v>
      </c>
      <c r="AB9" s="58">
        <f>+P10+P23+P32+P45</f>
        <v>300840.56</v>
      </c>
      <c r="AC9" s="11"/>
      <c r="AD9" s="56">
        <v>300840.56</v>
      </c>
      <c r="AE9" s="11"/>
      <c r="AF9" s="57">
        <f>+AB9-AD9</f>
        <v>0</v>
      </c>
      <c r="AH9" s="61"/>
    </row>
    <row r="10" spans="2:99" ht="64.5" customHeight="1" x14ac:dyDescent="0.25">
      <c r="C10" s="177" t="s">
        <v>95</v>
      </c>
      <c r="D10" s="177" t="s">
        <v>58</v>
      </c>
      <c r="E10" s="177" t="s">
        <v>23</v>
      </c>
      <c r="F10" s="180" t="s">
        <v>24</v>
      </c>
      <c r="G10" s="180" t="s">
        <v>59</v>
      </c>
      <c r="H10" s="177" t="s">
        <v>30</v>
      </c>
      <c r="I10" s="202" t="s">
        <v>31</v>
      </c>
      <c r="J10" s="43" t="s">
        <v>45</v>
      </c>
      <c r="K10" s="43" t="s">
        <v>56</v>
      </c>
      <c r="L10" s="44" t="s">
        <v>47</v>
      </c>
      <c r="M10" s="44">
        <v>120</v>
      </c>
      <c r="N10" s="123" t="s">
        <v>32</v>
      </c>
      <c r="O10" s="120" t="s">
        <v>72</v>
      </c>
      <c r="P10" s="199">
        <v>98148.9</v>
      </c>
      <c r="Q10" s="199"/>
      <c r="R10" s="199">
        <f>(P10*0.85)</f>
        <v>83426.564999999988</v>
      </c>
      <c r="S10" s="199">
        <f>(P10*0.15)</f>
        <v>14722.334999999999</v>
      </c>
      <c r="T10" s="199">
        <f>(P10*0.1)/0.9</f>
        <v>10905.433333333332</v>
      </c>
      <c r="U10" s="120" t="s">
        <v>60</v>
      </c>
      <c r="V10" s="123" t="s">
        <v>33</v>
      </c>
      <c r="W10" s="123" t="s">
        <v>91</v>
      </c>
      <c r="X10" s="126">
        <v>45608</v>
      </c>
      <c r="AA10" s="11" t="s">
        <v>107</v>
      </c>
      <c r="AB10" s="59">
        <f>+P39</f>
        <v>65599.520000000004</v>
      </c>
      <c r="AC10" s="11"/>
      <c r="AD10" s="56">
        <v>65599.520000000004</v>
      </c>
      <c r="AE10" s="11"/>
      <c r="AF10" s="57">
        <f t="shared" ref="AF10:AF11" si="0">+AB10-AD10</f>
        <v>0</v>
      </c>
    </row>
    <row r="11" spans="2:99" ht="83.55" customHeight="1" x14ac:dyDescent="0.25">
      <c r="C11" s="178"/>
      <c r="D11" s="178"/>
      <c r="E11" s="178"/>
      <c r="F11" s="181"/>
      <c r="G11" s="181"/>
      <c r="H11" s="178"/>
      <c r="I11" s="203"/>
      <c r="J11" s="46" t="s">
        <v>92</v>
      </c>
      <c r="K11" s="46" t="s">
        <v>46</v>
      </c>
      <c r="L11" s="44" t="s">
        <v>47</v>
      </c>
      <c r="M11" s="47">
        <v>4</v>
      </c>
      <c r="N11" s="124"/>
      <c r="O11" s="121"/>
      <c r="P11" s="200"/>
      <c r="Q11" s="200"/>
      <c r="R11" s="200"/>
      <c r="S11" s="200"/>
      <c r="T11" s="200"/>
      <c r="U11" s="121"/>
      <c r="V11" s="124"/>
      <c r="W11" s="124"/>
      <c r="X11" s="127"/>
      <c r="AA11" s="11" t="s">
        <v>132</v>
      </c>
      <c r="AB11" s="59">
        <f>+P51</f>
        <v>95000</v>
      </c>
      <c r="AC11" s="11"/>
      <c r="AD11" s="11">
        <v>95000</v>
      </c>
      <c r="AE11" s="11"/>
      <c r="AF11" s="57">
        <f t="shared" si="0"/>
        <v>0</v>
      </c>
    </row>
    <row r="12" spans="2:99" ht="83.1" customHeight="1" x14ac:dyDescent="0.25">
      <c r="C12" s="179"/>
      <c r="D12" s="179"/>
      <c r="E12" s="179"/>
      <c r="F12" s="182"/>
      <c r="G12" s="182"/>
      <c r="H12" s="179"/>
      <c r="I12" s="204"/>
      <c r="J12" s="46" t="s">
        <v>74</v>
      </c>
      <c r="K12" s="46" t="s">
        <v>55</v>
      </c>
      <c r="L12" s="47" t="s">
        <v>57</v>
      </c>
      <c r="M12" s="47">
        <v>40</v>
      </c>
      <c r="N12" s="125"/>
      <c r="O12" s="122"/>
      <c r="P12" s="201"/>
      <c r="Q12" s="201"/>
      <c r="R12" s="201"/>
      <c r="S12" s="201"/>
      <c r="T12" s="201"/>
      <c r="U12" s="122"/>
      <c r="V12" s="125"/>
      <c r="W12" s="125"/>
      <c r="X12" s="128"/>
      <c r="AA12" s="11" t="s">
        <v>105</v>
      </c>
      <c r="AB12" s="59">
        <f>+P16+P29+P42</f>
        <v>110900.86000000002</v>
      </c>
      <c r="AC12" s="11"/>
      <c r="AD12" s="56">
        <v>110900.86</v>
      </c>
      <c r="AE12" s="11"/>
      <c r="AF12" s="57">
        <f>+AB12-AD12</f>
        <v>0</v>
      </c>
    </row>
    <row r="13" spans="2:99" ht="71.55" customHeight="1" x14ac:dyDescent="0.25">
      <c r="C13" s="184" t="s">
        <v>109</v>
      </c>
      <c r="D13" s="184" t="s">
        <v>69</v>
      </c>
      <c r="E13" s="184" t="s">
        <v>23</v>
      </c>
      <c r="F13" s="187" t="s">
        <v>24</v>
      </c>
      <c r="G13" s="187" t="s">
        <v>59</v>
      </c>
      <c r="H13" s="184" t="s">
        <v>30</v>
      </c>
      <c r="I13" s="190" t="s">
        <v>39</v>
      </c>
      <c r="J13" s="52" t="s">
        <v>53</v>
      </c>
      <c r="K13" s="52" t="s">
        <v>56</v>
      </c>
      <c r="L13" s="53" t="s">
        <v>47</v>
      </c>
      <c r="M13" s="53">
        <v>37</v>
      </c>
      <c r="N13" s="193" t="s">
        <v>32</v>
      </c>
      <c r="O13" s="196" t="s">
        <v>72</v>
      </c>
      <c r="P13" s="208">
        <f>40500-20875.1</f>
        <v>19624.900000000001</v>
      </c>
      <c r="Q13" s="208"/>
      <c r="R13" s="208">
        <f>(P13*0.85)</f>
        <v>16681.165000000001</v>
      </c>
      <c r="S13" s="208">
        <f>(P13*0.15)</f>
        <v>2943.7350000000001</v>
      </c>
      <c r="T13" s="208">
        <f t="shared" ref="T13" si="1">(P13*0.1)/0.9</f>
        <v>2180.5444444444447</v>
      </c>
      <c r="U13" s="196" t="s">
        <v>60</v>
      </c>
      <c r="V13" s="193" t="s">
        <v>33</v>
      </c>
      <c r="W13" s="193" t="s">
        <v>94</v>
      </c>
      <c r="X13" s="205">
        <v>45608</v>
      </c>
      <c r="AA13" s="11" t="s">
        <v>106</v>
      </c>
      <c r="AB13" s="59">
        <f>+P19+P35</f>
        <v>189925</v>
      </c>
      <c r="AC13" s="11"/>
      <c r="AD13" s="56">
        <v>189925</v>
      </c>
      <c r="AE13" s="11"/>
      <c r="AF13" s="57">
        <f>+AB13-AD13</f>
        <v>0</v>
      </c>
    </row>
    <row r="14" spans="2:99" s="11" customFormat="1" ht="80.55" customHeight="1" x14ac:dyDescent="0.25">
      <c r="B14" s="34"/>
      <c r="C14" s="185"/>
      <c r="D14" s="185"/>
      <c r="E14" s="185"/>
      <c r="F14" s="188"/>
      <c r="G14" s="188"/>
      <c r="H14" s="185"/>
      <c r="I14" s="191"/>
      <c r="J14" s="54" t="s">
        <v>92</v>
      </c>
      <c r="K14" s="54" t="s">
        <v>54</v>
      </c>
      <c r="L14" s="55" t="s">
        <v>47</v>
      </c>
      <c r="M14" s="55">
        <v>2</v>
      </c>
      <c r="N14" s="194"/>
      <c r="O14" s="197"/>
      <c r="P14" s="209"/>
      <c r="Q14" s="209"/>
      <c r="R14" s="209"/>
      <c r="S14" s="209"/>
      <c r="T14" s="209"/>
      <c r="U14" s="197"/>
      <c r="V14" s="194"/>
      <c r="W14" s="194"/>
      <c r="X14" s="206"/>
      <c r="Y14" s="1"/>
      <c r="Z14" s="1"/>
      <c r="AA14" s="57"/>
      <c r="AB14" s="57">
        <f>SUM(AB9:AB13)</f>
        <v>762265.94000000006</v>
      </c>
      <c r="AC14" s="57">
        <f>SUM(AC9:AC13)</f>
        <v>0</v>
      </c>
      <c r="AD14" s="60">
        <f>SUM(AD9:AD13)</f>
        <v>762265.94000000006</v>
      </c>
      <c r="AF14" s="57">
        <f>+AB14-AD14</f>
        <v>0</v>
      </c>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row>
    <row r="15" spans="2:99" s="11" customFormat="1" ht="94.5" customHeight="1" x14ac:dyDescent="0.25">
      <c r="B15" s="35"/>
      <c r="C15" s="186"/>
      <c r="D15" s="186"/>
      <c r="E15" s="186"/>
      <c r="F15" s="189"/>
      <c r="G15" s="189"/>
      <c r="H15" s="186"/>
      <c r="I15" s="192"/>
      <c r="J15" s="54" t="s">
        <v>74</v>
      </c>
      <c r="K15" s="54" t="s">
        <v>55</v>
      </c>
      <c r="L15" s="55" t="s">
        <v>57</v>
      </c>
      <c r="M15" s="55">
        <v>40</v>
      </c>
      <c r="N15" s="195"/>
      <c r="O15" s="198"/>
      <c r="P15" s="210"/>
      <c r="Q15" s="210"/>
      <c r="R15" s="210"/>
      <c r="S15" s="210"/>
      <c r="T15" s="210"/>
      <c r="U15" s="198"/>
      <c r="V15" s="195"/>
      <c r="W15" s="195"/>
      <c r="X15" s="207"/>
      <c r="Y15" s="1"/>
      <c r="Z15" s="1"/>
      <c r="AA15" s="1"/>
      <c r="AB15" s="1"/>
      <c r="AC15" s="1"/>
      <c r="AD15" s="1"/>
      <c r="AE15" s="1"/>
      <c r="AF15" s="1"/>
      <c r="AG15" s="1"/>
      <c r="AH15" s="1"/>
      <c r="AI15" s="1"/>
      <c r="AJ15" s="38"/>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row>
    <row r="16" spans="2:99" ht="64.5" customHeight="1" x14ac:dyDescent="0.25">
      <c r="C16" s="177" t="s">
        <v>96</v>
      </c>
      <c r="D16" s="177" t="s">
        <v>70</v>
      </c>
      <c r="E16" s="120" t="s">
        <v>23</v>
      </c>
      <c r="F16" s="123" t="s">
        <v>24</v>
      </c>
      <c r="G16" s="180" t="s">
        <v>59</v>
      </c>
      <c r="H16" s="120" t="s">
        <v>30</v>
      </c>
      <c r="I16" s="202" t="s">
        <v>40</v>
      </c>
      <c r="J16" s="45" t="s">
        <v>53</v>
      </c>
      <c r="K16" s="45" t="s">
        <v>56</v>
      </c>
      <c r="L16" s="48" t="s">
        <v>47</v>
      </c>
      <c r="M16" s="48">
        <v>3</v>
      </c>
      <c r="N16" s="120" t="s">
        <v>32</v>
      </c>
      <c r="O16" s="120" t="s">
        <v>72</v>
      </c>
      <c r="P16" s="199">
        <f>58500-31430.78+611.74</f>
        <v>27680.960000000003</v>
      </c>
      <c r="Q16" s="199"/>
      <c r="R16" s="199">
        <f>(P16*0.85)</f>
        <v>23528.816000000003</v>
      </c>
      <c r="S16" s="199">
        <f>P16*0.15</f>
        <v>4152.1440000000002</v>
      </c>
      <c r="T16" s="199">
        <f t="shared" ref="T16" si="2">(P16*0.1)/0.9</f>
        <v>3075.6622222222227</v>
      </c>
      <c r="U16" s="120" t="s">
        <v>60</v>
      </c>
      <c r="V16" s="123" t="s">
        <v>33</v>
      </c>
      <c r="W16" s="123" t="s">
        <v>44</v>
      </c>
      <c r="X16" s="126">
        <v>45608</v>
      </c>
    </row>
    <row r="17" spans="2:99" s="11" customFormat="1" ht="56.1" customHeight="1" x14ac:dyDescent="0.25">
      <c r="B17" s="34"/>
      <c r="C17" s="178"/>
      <c r="D17" s="178"/>
      <c r="E17" s="121"/>
      <c r="F17" s="124"/>
      <c r="G17" s="181"/>
      <c r="H17" s="121"/>
      <c r="I17" s="203"/>
      <c r="J17" s="46" t="s">
        <v>92</v>
      </c>
      <c r="K17" s="46" t="s">
        <v>54</v>
      </c>
      <c r="L17" s="47" t="s">
        <v>47</v>
      </c>
      <c r="M17" s="47">
        <v>1</v>
      </c>
      <c r="N17" s="121"/>
      <c r="O17" s="121"/>
      <c r="P17" s="200"/>
      <c r="Q17" s="200"/>
      <c r="R17" s="200"/>
      <c r="S17" s="200"/>
      <c r="T17" s="200"/>
      <c r="U17" s="121"/>
      <c r="V17" s="124"/>
      <c r="W17" s="124"/>
      <c r="X17" s="127"/>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row>
    <row r="18" spans="2:99" s="11" customFormat="1" ht="81.599999999999994" customHeight="1" x14ac:dyDescent="0.25">
      <c r="B18" s="35"/>
      <c r="C18" s="179"/>
      <c r="D18" s="179"/>
      <c r="E18" s="122"/>
      <c r="F18" s="125"/>
      <c r="G18" s="182"/>
      <c r="H18" s="122"/>
      <c r="I18" s="204"/>
      <c r="J18" s="46" t="s">
        <v>74</v>
      </c>
      <c r="K18" s="46" t="s">
        <v>55</v>
      </c>
      <c r="L18" s="47" t="s">
        <v>57</v>
      </c>
      <c r="M18" s="47">
        <v>40</v>
      </c>
      <c r="N18" s="122"/>
      <c r="O18" s="122"/>
      <c r="P18" s="201"/>
      <c r="Q18" s="201"/>
      <c r="R18" s="201"/>
      <c r="S18" s="201"/>
      <c r="T18" s="201"/>
      <c r="U18" s="122"/>
      <c r="V18" s="125"/>
      <c r="W18" s="125"/>
      <c r="X18" s="128"/>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row>
    <row r="19" spans="2:99" ht="81.599999999999994" customHeight="1" x14ac:dyDescent="0.25">
      <c r="C19" s="177" t="s">
        <v>97</v>
      </c>
      <c r="D19" s="177" t="s">
        <v>71</v>
      </c>
      <c r="E19" s="120" t="s">
        <v>23</v>
      </c>
      <c r="F19" s="123" t="s">
        <v>24</v>
      </c>
      <c r="G19" s="180" t="s">
        <v>59</v>
      </c>
      <c r="H19" s="120" t="s">
        <v>42</v>
      </c>
      <c r="I19" s="202" t="s">
        <v>41</v>
      </c>
      <c r="J19" s="45" t="s">
        <v>48</v>
      </c>
      <c r="K19" s="45" t="s">
        <v>49</v>
      </c>
      <c r="L19" s="48" t="s">
        <v>51</v>
      </c>
      <c r="M19" s="48">
        <v>1.5</v>
      </c>
      <c r="N19" s="123" t="s">
        <v>32</v>
      </c>
      <c r="O19" s="123" t="s">
        <v>43</v>
      </c>
      <c r="P19" s="212">
        <f>108000-1.48</f>
        <v>107998.52</v>
      </c>
      <c r="Q19" s="212"/>
      <c r="R19" s="212">
        <f>P19*0.85</f>
        <v>91798.741999999998</v>
      </c>
      <c r="S19" s="212">
        <f>P19*0.15</f>
        <v>16199.778</v>
      </c>
      <c r="T19" s="212">
        <f>(P19*0.1)/0.9</f>
        <v>11999.835555555555</v>
      </c>
      <c r="U19" s="120" t="s">
        <v>61</v>
      </c>
      <c r="V19" s="123" t="s">
        <v>33</v>
      </c>
      <c r="W19" s="215" t="s">
        <v>91</v>
      </c>
      <c r="X19" s="211">
        <v>45608</v>
      </c>
    </row>
    <row r="20" spans="2:99" ht="81.599999999999994" customHeight="1" x14ac:dyDescent="0.25">
      <c r="C20" s="178"/>
      <c r="D20" s="178"/>
      <c r="E20" s="121"/>
      <c r="F20" s="124"/>
      <c r="G20" s="181"/>
      <c r="H20" s="121"/>
      <c r="I20" s="203"/>
      <c r="J20" s="46" t="s">
        <v>62</v>
      </c>
      <c r="K20" s="46" t="s">
        <v>50</v>
      </c>
      <c r="L20" s="49" t="s">
        <v>47</v>
      </c>
      <c r="M20" s="49">
        <v>1</v>
      </c>
      <c r="N20" s="124"/>
      <c r="O20" s="124"/>
      <c r="P20" s="213"/>
      <c r="Q20" s="213"/>
      <c r="R20" s="213"/>
      <c r="S20" s="213"/>
      <c r="T20" s="213"/>
      <c r="U20" s="121"/>
      <c r="V20" s="124"/>
      <c r="W20" s="216"/>
      <c r="X20" s="211"/>
    </row>
    <row r="21" spans="2:99" ht="56.1" customHeight="1" x14ac:dyDescent="0.25">
      <c r="C21" s="178"/>
      <c r="D21" s="178"/>
      <c r="E21" s="121"/>
      <c r="F21" s="124"/>
      <c r="G21" s="181"/>
      <c r="H21" s="121"/>
      <c r="I21" s="203"/>
      <c r="J21" s="50" t="s">
        <v>66</v>
      </c>
      <c r="K21" s="50" t="s">
        <v>65</v>
      </c>
      <c r="L21" s="51" t="s">
        <v>52</v>
      </c>
      <c r="M21" s="51">
        <v>1</v>
      </c>
      <c r="N21" s="124"/>
      <c r="O21" s="124"/>
      <c r="P21" s="213"/>
      <c r="Q21" s="213"/>
      <c r="R21" s="213"/>
      <c r="S21" s="213"/>
      <c r="T21" s="213"/>
      <c r="U21" s="121"/>
      <c r="V21" s="124"/>
      <c r="W21" s="216"/>
      <c r="X21" s="211"/>
    </row>
    <row r="22" spans="2:99" ht="53.55" customHeight="1" x14ac:dyDescent="0.25">
      <c r="C22" s="179"/>
      <c r="D22" s="179"/>
      <c r="E22" s="122"/>
      <c r="F22" s="125"/>
      <c r="G22" s="182"/>
      <c r="H22" s="122"/>
      <c r="I22" s="204"/>
      <c r="J22" s="50" t="s">
        <v>63</v>
      </c>
      <c r="K22" s="46" t="s">
        <v>64</v>
      </c>
      <c r="L22" s="47" t="s">
        <v>52</v>
      </c>
      <c r="M22" s="47">
        <v>1</v>
      </c>
      <c r="N22" s="125"/>
      <c r="O22" s="125"/>
      <c r="P22" s="214"/>
      <c r="Q22" s="214"/>
      <c r="R22" s="214"/>
      <c r="S22" s="214"/>
      <c r="T22" s="214"/>
      <c r="U22" s="122"/>
      <c r="V22" s="125"/>
      <c r="W22" s="217"/>
      <c r="X22" s="211"/>
    </row>
    <row r="23" spans="2:99" ht="81.599999999999994" customHeight="1" x14ac:dyDescent="0.25">
      <c r="C23" s="177" t="s">
        <v>98</v>
      </c>
      <c r="D23" s="177" t="s">
        <v>58</v>
      </c>
      <c r="E23" s="177" t="s">
        <v>23</v>
      </c>
      <c r="F23" s="180" t="s">
        <v>24</v>
      </c>
      <c r="G23" s="180" t="s">
        <v>59</v>
      </c>
      <c r="H23" s="177" t="s">
        <v>30</v>
      </c>
      <c r="I23" s="202" t="s">
        <v>31</v>
      </c>
      <c r="J23" s="43" t="s">
        <v>45</v>
      </c>
      <c r="K23" s="43" t="s">
        <v>56</v>
      </c>
      <c r="L23" s="44" t="s">
        <v>47</v>
      </c>
      <c r="M23" s="44">
        <v>116</v>
      </c>
      <c r="N23" s="123" t="s">
        <v>32</v>
      </c>
      <c r="O23" s="120" t="s">
        <v>72</v>
      </c>
      <c r="P23" s="199">
        <v>92124.54</v>
      </c>
      <c r="Q23" s="199"/>
      <c r="R23" s="199">
        <f>P23*0.85</f>
        <v>78305.858999999997</v>
      </c>
      <c r="S23" s="199">
        <f>P23*0.15</f>
        <v>13818.680999999999</v>
      </c>
      <c r="T23" s="199">
        <f>(P23*0.1)/0.9</f>
        <v>10236.06</v>
      </c>
      <c r="U23" s="218" t="s">
        <v>60</v>
      </c>
      <c r="V23" s="218" t="s">
        <v>103</v>
      </c>
      <c r="W23" s="218" t="s">
        <v>90</v>
      </c>
      <c r="X23" s="221" t="s">
        <v>113</v>
      </c>
      <c r="Y23" s="64"/>
    </row>
    <row r="24" spans="2:99" ht="81.599999999999994" customHeight="1" x14ac:dyDescent="0.25">
      <c r="C24" s="178"/>
      <c r="D24" s="178"/>
      <c r="E24" s="178"/>
      <c r="F24" s="181"/>
      <c r="G24" s="181"/>
      <c r="H24" s="178"/>
      <c r="I24" s="203"/>
      <c r="J24" s="46" t="s">
        <v>92</v>
      </c>
      <c r="K24" s="46" t="s">
        <v>46</v>
      </c>
      <c r="L24" s="44" t="s">
        <v>47</v>
      </c>
      <c r="M24" s="47">
        <v>4</v>
      </c>
      <c r="N24" s="124"/>
      <c r="O24" s="121"/>
      <c r="P24" s="200"/>
      <c r="Q24" s="200"/>
      <c r="R24" s="200"/>
      <c r="S24" s="200"/>
      <c r="T24" s="200"/>
      <c r="U24" s="219"/>
      <c r="V24" s="219"/>
      <c r="W24" s="219"/>
      <c r="X24" s="222"/>
      <c r="Y24" s="65"/>
    </row>
    <row r="25" spans="2:99" ht="81.599999999999994" customHeight="1" x14ac:dyDescent="0.25">
      <c r="C25" s="179"/>
      <c r="D25" s="179"/>
      <c r="E25" s="179"/>
      <c r="F25" s="182"/>
      <c r="G25" s="182"/>
      <c r="H25" s="179"/>
      <c r="I25" s="204"/>
      <c r="J25" s="46" t="s">
        <v>74</v>
      </c>
      <c r="K25" s="46" t="s">
        <v>55</v>
      </c>
      <c r="L25" s="47" t="s">
        <v>57</v>
      </c>
      <c r="M25" s="47">
        <v>40</v>
      </c>
      <c r="N25" s="125"/>
      <c r="O25" s="122"/>
      <c r="P25" s="201"/>
      <c r="Q25" s="201"/>
      <c r="R25" s="201"/>
      <c r="S25" s="201"/>
      <c r="T25" s="201"/>
      <c r="U25" s="220"/>
      <c r="V25" s="220"/>
      <c r="W25" s="220"/>
      <c r="X25" s="223"/>
      <c r="Y25" s="65"/>
    </row>
    <row r="26" spans="2:99" ht="81.599999999999994" customHeight="1" x14ac:dyDescent="0.25">
      <c r="C26" s="184" t="s">
        <v>99</v>
      </c>
      <c r="D26" s="184" t="s">
        <v>69</v>
      </c>
      <c r="E26" s="184" t="s">
        <v>23</v>
      </c>
      <c r="F26" s="187" t="s">
        <v>24</v>
      </c>
      <c r="G26" s="187" t="s">
        <v>59</v>
      </c>
      <c r="H26" s="184" t="s">
        <v>30</v>
      </c>
      <c r="I26" s="190" t="s">
        <v>39</v>
      </c>
      <c r="J26" s="52" t="s">
        <v>53</v>
      </c>
      <c r="K26" s="52" t="s">
        <v>56</v>
      </c>
      <c r="L26" s="53" t="s">
        <v>47</v>
      </c>
      <c r="M26" s="53">
        <v>16</v>
      </c>
      <c r="N26" s="193" t="s">
        <v>32</v>
      </c>
      <c r="O26" s="196" t="s">
        <v>72</v>
      </c>
      <c r="P26" s="224">
        <v>20054.87</v>
      </c>
      <c r="Q26" s="224"/>
      <c r="R26" s="224">
        <f>P26*0.85</f>
        <v>17046.639499999997</v>
      </c>
      <c r="S26" s="224">
        <f>P26*0.15</f>
        <v>3008.2304999999997</v>
      </c>
      <c r="T26" s="224">
        <f>(P26*0.1)/0.9</f>
        <v>2228.318888888889</v>
      </c>
      <c r="U26" s="196" t="s">
        <v>60</v>
      </c>
      <c r="V26" s="196" t="s">
        <v>103</v>
      </c>
      <c r="W26" s="196" t="s">
        <v>90</v>
      </c>
      <c r="X26" s="205">
        <v>45763</v>
      </c>
      <c r="Y26" s="65"/>
    </row>
    <row r="27" spans="2:99" ht="81.599999999999994" customHeight="1" x14ac:dyDescent="0.25">
      <c r="C27" s="185"/>
      <c r="D27" s="185"/>
      <c r="E27" s="185"/>
      <c r="F27" s="188"/>
      <c r="G27" s="188"/>
      <c r="H27" s="185"/>
      <c r="I27" s="191"/>
      <c r="J27" s="54" t="s">
        <v>92</v>
      </c>
      <c r="K27" s="54" t="s">
        <v>54</v>
      </c>
      <c r="L27" s="55" t="s">
        <v>47</v>
      </c>
      <c r="M27" s="67">
        <v>1</v>
      </c>
      <c r="N27" s="194"/>
      <c r="O27" s="197"/>
      <c r="P27" s="225"/>
      <c r="Q27" s="225"/>
      <c r="R27" s="225"/>
      <c r="S27" s="225"/>
      <c r="T27" s="225"/>
      <c r="U27" s="197"/>
      <c r="V27" s="197"/>
      <c r="W27" s="197"/>
      <c r="X27" s="206"/>
      <c r="Y27" s="65"/>
    </row>
    <row r="28" spans="2:99" ht="81.599999999999994" customHeight="1" x14ac:dyDescent="0.25">
      <c r="C28" s="186"/>
      <c r="D28" s="186"/>
      <c r="E28" s="186"/>
      <c r="F28" s="189"/>
      <c r="G28" s="189"/>
      <c r="H28" s="186"/>
      <c r="I28" s="192"/>
      <c r="J28" s="54" t="s">
        <v>74</v>
      </c>
      <c r="K28" s="54" t="s">
        <v>55</v>
      </c>
      <c r="L28" s="55" t="s">
        <v>57</v>
      </c>
      <c r="M28" s="55">
        <v>40</v>
      </c>
      <c r="N28" s="195"/>
      <c r="O28" s="198"/>
      <c r="P28" s="226"/>
      <c r="Q28" s="226"/>
      <c r="R28" s="226"/>
      <c r="S28" s="226"/>
      <c r="T28" s="226"/>
      <c r="U28" s="198"/>
      <c r="V28" s="198"/>
      <c r="W28" s="198"/>
      <c r="X28" s="207"/>
      <c r="Y28" s="65"/>
    </row>
    <row r="29" spans="2:99" ht="81.599999999999994" customHeight="1" x14ac:dyDescent="0.25">
      <c r="C29" s="177" t="s">
        <v>100</v>
      </c>
      <c r="D29" s="177" t="s">
        <v>70</v>
      </c>
      <c r="E29" s="120" t="s">
        <v>23</v>
      </c>
      <c r="F29" s="123" t="s">
        <v>24</v>
      </c>
      <c r="G29" s="180" t="s">
        <v>59</v>
      </c>
      <c r="H29" s="120" t="s">
        <v>30</v>
      </c>
      <c r="I29" s="202" t="s">
        <v>40</v>
      </c>
      <c r="J29" s="45" t="s">
        <v>53</v>
      </c>
      <c r="K29" s="45" t="s">
        <v>56</v>
      </c>
      <c r="L29" s="48" t="s">
        <v>47</v>
      </c>
      <c r="M29" s="62">
        <v>3</v>
      </c>
      <c r="N29" s="120" t="s">
        <v>32</v>
      </c>
      <c r="O29" s="120" t="s">
        <v>72</v>
      </c>
      <c r="P29" s="199">
        <v>28750</v>
      </c>
      <c r="Q29" s="199"/>
      <c r="R29" s="199">
        <f>P29*0.85</f>
        <v>24437.5</v>
      </c>
      <c r="S29" s="199">
        <f>P29*0.15</f>
        <v>4312.5</v>
      </c>
      <c r="T29" s="199">
        <f t="shared" ref="T29" si="3">(P29*0.1)/0.9</f>
        <v>3194.4444444444443</v>
      </c>
      <c r="U29" s="218" t="s">
        <v>60</v>
      </c>
      <c r="V29" s="218" t="s">
        <v>103</v>
      </c>
      <c r="W29" s="218" t="s">
        <v>90</v>
      </c>
      <c r="X29" s="221">
        <v>45763</v>
      </c>
      <c r="Y29" s="65"/>
    </row>
    <row r="30" spans="2:99" ht="81.599999999999994" customHeight="1" x14ac:dyDescent="0.25">
      <c r="C30" s="178"/>
      <c r="D30" s="178"/>
      <c r="E30" s="121"/>
      <c r="F30" s="124"/>
      <c r="G30" s="181"/>
      <c r="H30" s="121"/>
      <c r="I30" s="203"/>
      <c r="J30" s="46" t="s">
        <v>92</v>
      </c>
      <c r="K30" s="46" t="s">
        <v>54</v>
      </c>
      <c r="L30" s="47" t="s">
        <v>47</v>
      </c>
      <c r="M30" s="63">
        <v>1</v>
      </c>
      <c r="N30" s="121"/>
      <c r="O30" s="121"/>
      <c r="P30" s="200"/>
      <c r="Q30" s="200"/>
      <c r="R30" s="200"/>
      <c r="S30" s="200"/>
      <c r="T30" s="200"/>
      <c r="U30" s="219"/>
      <c r="V30" s="219"/>
      <c r="W30" s="219"/>
      <c r="X30" s="222"/>
      <c r="Y30" s="65"/>
    </row>
    <row r="31" spans="2:99" ht="81.599999999999994" customHeight="1" x14ac:dyDescent="0.25">
      <c r="C31" s="179"/>
      <c r="D31" s="179"/>
      <c r="E31" s="122"/>
      <c r="F31" s="125"/>
      <c r="G31" s="182"/>
      <c r="H31" s="122"/>
      <c r="I31" s="204"/>
      <c r="J31" s="46" t="s">
        <v>74</v>
      </c>
      <c r="K31" s="46" t="s">
        <v>55</v>
      </c>
      <c r="L31" s="47" t="s">
        <v>57</v>
      </c>
      <c r="M31" s="47">
        <v>40</v>
      </c>
      <c r="N31" s="122"/>
      <c r="O31" s="122"/>
      <c r="P31" s="201"/>
      <c r="Q31" s="201"/>
      <c r="R31" s="201"/>
      <c r="S31" s="201"/>
      <c r="T31" s="201"/>
      <c r="U31" s="220"/>
      <c r="V31" s="220"/>
      <c r="W31" s="220"/>
      <c r="X31" s="223"/>
      <c r="Y31" s="65"/>
    </row>
    <row r="32" spans="2:99" s="66" customFormat="1" ht="81.599999999999994" customHeight="1" x14ac:dyDescent="0.25">
      <c r="C32" s="180" t="s">
        <v>101</v>
      </c>
      <c r="D32" s="180" t="s">
        <v>58</v>
      </c>
      <c r="E32" s="180" t="s">
        <v>23</v>
      </c>
      <c r="F32" s="180" t="s">
        <v>24</v>
      </c>
      <c r="G32" s="180" t="s">
        <v>59</v>
      </c>
      <c r="H32" s="180" t="s">
        <v>30</v>
      </c>
      <c r="I32" s="230" t="s">
        <v>31</v>
      </c>
      <c r="J32" s="43" t="s">
        <v>45</v>
      </c>
      <c r="K32" s="43" t="s">
        <v>56</v>
      </c>
      <c r="L32" s="44" t="s">
        <v>47</v>
      </c>
      <c r="M32" s="44">
        <v>35</v>
      </c>
      <c r="N32" s="123" t="s">
        <v>32</v>
      </c>
      <c r="O32" s="123" t="s">
        <v>72</v>
      </c>
      <c r="P32" s="240">
        <f>(46970+82109.63)-36448.66+3769.37-7536.51</f>
        <v>88863.83</v>
      </c>
      <c r="Q32" s="240"/>
      <c r="R32" s="240">
        <f>P32*0.85</f>
        <v>75534.255499999999</v>
      </c>
      <c r="S32" s="240">
        <f>P32*0.15</f>
        <v>13329.574500000001</v>
      </c>
      <c r="T32" s="240">
        <f t="shared" ref="T32" si="4">(P32*0.1)/0.9</f>
        <v>9873.7588888888877</v>
      </c>
      <c r="U32" s="227" t="s">
        <v>60</v>
      </c>
      <c r="V32" s="227" t="s">
        <v>112</v>
      </c>
      <c r="W32" s="227" t="s">
        <v>114</v>
      </c>
      <c r="X32" s="237">
        <v>45943</v>
      </c>
    </row>
    <row r="33" spans="3:25" s="66" customFormat="1" ht="81.599999999999994" customHeight="1" x14ac:dyDescent="0.25">
      <c r="C33" s="181"/>
      <c r="D33" s="181"/>
      <c r="E33" s="181"/>
      <c r="F33" s="181"/>
      <c r="G33" s="181"/>
      <c r="H33" s="181"/>
      <c r="I33" s="231"/>
      <c r="J33" s="46" t="s">
        <v>92</v>
      </c>
      <c r="K33" s="46" t="s">
        <v>46</v>
      </c>
      <c r="L33" s="44" t="s">
        <v>47</v>
      </c>
      <c r="M33" s="47">
        <v>2</v>
      </c>
      <c r="N33" s="124"/>
      <c r="O33" s="124"/>
      <c r="P33" s="241"/>
      <c r="Q33" s="241"/>
      <c r="R33" s="241"/>
      <c r="S33" s="241"/>
      <c r="T33" s="241"/>
      <c r="U33" s="228"/>
      <c r="V33" s="228"/>
      <c r="W33" s="228"/>
      <c r="X33" s="238"/>
    </row>
    <row r="34" spans="3:25" s="66" customFormat="1" ht="81.599999999999994" customHeight="1" x14ac:dyDescent="0.25">
      <c r="C34" s="182"/>
      <c r="D34" s="182"/>
      <c r="E34" s="182"/>
      <c r="F34" s="182"/>
      <c r="G34" s="182"/>
      <c r="H34" s="182"/>
      <c r="I34" s="232"/>
      <c r="J34" s="46" t="s">
        <v>74</v>
      </c>
      <c r="K34" s="46" t="s">
        <v>55</v>
      </c>
      <c r="L34" s="47" t="s">
        <v>57</v>
      </c>
      <c r="M34" s="47">
        <v>40</v>
      </c>
      <c r="N34" s="125"/>
      <c r="O34" s="125"/>
      <c r="P34" s="242"/>
      <c r="Q34" s="242"/>
      <c r="R34" s="242"/>
      <c r="S34" s="242"/>
      <c r="T34" s="242"/>
      <c r="U34" s="229"/>
      <c r="V34" s="229"/>
      <c r="W34" s="229"/>
      <c r="X34" s="239"/>
    </row>
    <row r="35" spans="3:25" ht="81.599999999999994" customHeight="1" x14ac:dyDescent="0.25">
      <c r="C35" s="177" t="s">
        <v>102</v>
      </c>
      <c r="D35" s="177" t="s">
        <v>71</v>
      </c>
      <c r="E35" s="120" t="s">
        <v>23</v>
      </c>
      <c r="F35" s="123" t="s">
        <v>24</v>
      </c>
      <c r="G35" s="180" t="s">
        <v>59</v>
      </c>
      <c r="H35" s="120" t="s">
        <v>42</v>
      </c>
      <c r="I35" s="202" t="s">
        <v>41</v>
      </c>
      <c r="J35" s="45" t="s">
        <v>48</v>
      </c>
      <c r="K35" s="45" t="s">
        <v>49</v>
      </c>
      <c r="L35" s="48" t="s">
        <v>51</v>
      </c>
      <c r="M35" s="48">
        <v>1</v>
      </c>
      <c r="N35" s="123" t="s">
        <v>32</v>
      </c>
      <c r="O35" s="123" t="s">
        <v>43</v>
      </c>
      <c r="P35" s="234">
        <f>81925+1.48</f>
        <v>81926.48</v>
      </c>
      <c r="Q35" s="234"/>
      <c r="R35" s="234">
        <f>P35*0.85</f>
        <v>69637.508000000002</v>
      </c>
      <c r="S35" s="234">
        <f>P35*0.15</f>
        <v>12288.972</v>
      </c>
      <c r="T35" s="234">
        <f>(P35*0.1)/0.9</f>
        <v>9102.942222222222</v>
      </c>
      <c r="U35" s="120" t="s">
        <v>61</v>
      </c>
      <c r="V35" s="120" t="s">
        <v>103</v>
      </c>
      <c r="W35" s="215" t="s">
        <v>90</v>
      </c>
      <c r="X35" s="211">
        <v>45763</v>
      </c>
      <c r="Y35" s="65"/>
    </row>
    <row r="36" spans="3:25" ht="62.55" customHeight="1" x14ac:dyDescent="0.25">
      <c r="C36" s="178"/>
      <c r="D36" s="178"/>
      <c r="E36" s="121"/>
      <c r="F36" s="124"/>
      <c r="G36" s="181"/>
      <c r="H36" s="121"/>
      <c r="I36" s="203"/>
      <c r="J36" s="46" t="s">
        <v>62</v>
      </c>
      <c r="K36" s="46" t="s">
        <v>50</v>
      </c>
      <c r="L36" s="49" t="s">
        <v>47</v>
      </c>
      <c r="M36" s="49">
        <v>1</v>
      </c>
      <c r="N36" s="124"/>
      <c r="O36" s="124"/>
      <c r="P36" s="235"/>
      <c r="Q36" s="235"/>
      <c r="R36" s="235"/>
      <c r="S36" s="235"/>
      <c r="T36" s="235"/>
      <c r="U36" s="121"/>
      <c r="V36" s="121"/>
      <c r="W36" s="216"/>
      <c r="X36" s="211"/>
      <c r="Y36" s="65"/>
    </row>
    <row r="37" spans="3:25" ht="56.1" customHeight="1" x14ac:dyDescent="0.25">
      <c r="C37" s="178"/>
      <c r="D37" s="178"/>
      <c r="E37" s="121"/>
      <c r="F37" s="124"/>
      <c r="G37" s="181"/>
      <c r="H37" s="121"/>
      <c r="I37" s="203"/>
      <c r="J37" s="50" t="s">
        <v>66</v>
      </c>
      <c r="K37" s="50" t="s">
        <v>65</v>
      </c>
      <c r="L37" s="51" t="s">
        <v>52</v>
      </c>
      <c r="M37" s="51">
        <v>1</v>
      </c>
      <c r="N37" s="124"/>
      <c r="O37" s="124"/>
      <c r="P37" s="235"/>
      <c r="Q37" s="235"/>
      <c r="R37" s="235"/>
      <c r="S37" s="235"/>
      <c r="T37" s="235"/>
      <c r="U37" s="121"/>
      <c r="V37" s="121"/>
      <c r="W37" s="216"/>
      <c r="X37" s="211"/>
      <c r="Y37" s="65"/>
    </row>
    <row r="38" spans="3:25" ht="36" customHeight="1" x14ac:dyDescent="0.25">
      <c r="C38" s="179"/>
      <c r="D38" s="179"/>
      <c r="E38" s="122"/>
      <c r="F38" s="125"/>
      <c r="G38" s="182"/>
      <c r="H38" s="122"/>
      <c r="I38" s="204"/>
      <c r="J38" s="50" t="s">
        <v>63</v>
      </c>
      <c r="K38" s="46" t="s">
        <v>64</v>
      </c>
      <c r="L38" s="47" t="s">
        <v>52</v>
      </c>
      <c r="M38" s="47">
        <v>1</v>
      </c>
      <c r="N38" s="125"/>
      <c r="O38" s="125"/>
      <c r="P38" s="236"/>
      <c r="Q38" s="236"/>
      <c r="R38" s="236"/>
      <c r="S38" s="236"/>
      <c r="T38" s="236"/>
      <c r="U38" s="122"/>
      <c r="V38" s="122"/>
      <c r="W38" s="217"/>
      <c r="X38" s="211"/>
      <c r="Y38" s="65"/>
    </row>
    <row r="39" spans="3:25" ht="55.5" customHeight="1" x14ac:dyDescent="0.25">
      <c r="C39" s="243" t="s">
        <v>108</v>
      </c>
      <c r="D39" s="243" t="s">
        <v>69</v>
      </c>
      <c r="E39" s="243" t="s">
        <v>23</v>
      </c>
      <c r="F39" s="246" t="s">
        <v>24</v>
      </c>
      <c r="G39" s="246" t="s">
        <v>59</v>
      </c>
      <c r="H39" s="243" t="s">
        <v>30</v>
      </c>
      <c r="I39" s="249" t="s">
        <v>39</v>
      </c>
      <c r="J39" s="77" t="s">
        <v>53</v>
      </c>
      <c r="K39" s="77" t="s">
        <v>56</v>
      </c>
      <c r="L39" s="78" t="s">
        <v>47</v>
      </c>
      <c r="M39" s="82">
        <f>55+16</f>
        <v>71</v>
      </c>
      <c r="N39" s="252" t="s">
        <v>32</v>
      </c>
      <c r="O39" s="218" t="s">
        <v>72</v>
      </c>
      <c r="P39" s="212">
        <v>65599.520000000004</v>
      </c>
      <c r="Q39" s="212"/>
      <c r="R39" s="199">
        <f>(P39*0.85)</f>
        <v>55759.592000000004</v>
      </c>
      <c r="S39" s="199">
        <f>(P39*0.15)</f>
        <v>9839.9279999999999</v>
      </c>
      <c r="T39" s="199">
        <f>(P39*0.1)/0.9</f>
        <v>7288.8355555555563</v>
      </c>
      <c r="U39" s="218" t="s">
        <v>60</v>
      </c>
      <c r="V39" s="218" t="s">
        <v>112</v>
      </c>
      <c r="W39" s="218" t="s">
        <v>83</v>
      </c>
      <c r="X39" s="221">
        <v>45943</v>
      </c>
      <c r="Y39" s="65"/>
    </row>
    <row r="40" spans="3:25" ht="71.25" customHeight="1" x14ac:dyDescent="0.25">
      <c r="C40" s="244"/>
      <c r="D40" s="244"/>
      <c r="E40" s="244"/>
      <c r="F40" s="247"/>
      <c r="G40" s="247"/>
      <c r="H40" s="244"/>
      <c r="I40" s="250"/>
      <c r="J40" s="79" t="s">
        <v>92</v>
      </c>
      <c r="K40" s="79" t="s">
        <v>54</v>
      </c>
      <c r="L40" s="80" t="s">
        <v>47</v>
      </c>
      <c r="M40" s="84">
        <v>4</v>
      </c>
      <c r="N40" s="253"/>
      <c r="O40" s="219"/>
      <c r="P40" s="213"/>
      <c r="Q40" s="213"/>
      <c r="R40" s="200"/>
      <c r="S40" s="200"/>
      <c r="T40" s="200"/>
      <c r="U40" s="219"/>
      <c r="V40" s="219"/>
      <c r="W40" s="219"/>
      <c r="X40" s="222"/>
    </row>
    <row r="41" spans="3:25" ht="82.5" customHeight="1" x14ac:dyDescent="0.25">
      <c r="C41" s="245"/>
      <c r="D41" s="245"/>
      <c r="E41" s="245"/>
      <c r="F41" s="248"/>
      <c r="G41" s="248"/>
      <c r="H41" s="245"/>
      <c r="I41" s="251"/>
      <c r="J41" s="79" t="s">
        <v>74</v>
      </c>
      <c r="K41" s="79" t="s">
        <v>55</v>
      </c>
      <c r="L41" s="80" t="s">
        <v>57</v>
      </c>
      <c r="M41" s="84">
        <v>40</v>
      </c>
      <c r="N41" s="254"/>
      <c r="O41" s="220"/>
      <c r="P41" s="214"/>
      <c r="Q41" s="214"/>
      <c r="R41" s="201"/>
      <c r="S41" s="201"/>
      <c r="T41" s="201"/>
      <c r="U41" s="220"/>
      <c r="V41" s="220"/>
      <c r="W41" s="220"/>
      <c r="X41" s="223"/>
    </row>
    <row r="42" spans="3:25" ht="82.5" customHeight="1" x14ac:dyDescent="0.25">
      <c r="C42" s="150" t="s">
        <v>122</v>
      </c>
      <c r="D42" s="150" t="s">
        <v>70</v>
      </c>
      <c r="E42" s="144" t="s">
        <v>23</v>
      </c>
      <c r="F42" s="153" t="s">
        <v>24</v>
      </c>
      <c r="G42" s="153" t="s">
        <v>59</v>
      </c>
      <c r="H42" s="144" t="s">
        <v>30</v>
      </c>
      <c r="I42" s="156" t="s">
        <v>40</v>
      </c>
      <c r="J42" s="85" t="s">
        <v>53</v>
      </c>
      <c r="K42" s="85" t="s">
        <v>56</v>
      </c>
      <c r="L42" s="86" t="s">
        <v>47</v>
      </c>
      <c r="M42" s="86">
        <v>6</v>
      </c>
      <c r="N42" s="144" t="s">
        <v>32</v>
      </c>
      <c r="O42" s="144" t="s">
        <v>72</v>
      </c>
      <c r="P42" s="141">
        <v>54469.9</v>
      </c>
      <c r="Q42" s="141"/>
      <c r="R42" s="141">
        <f>P42*0.85</f>
        <v>46299.415000000001</v>
      </c>
      <c r="S42" s="141">
        <f>P42*0.15</f>
        <v>8170.4849999999997</v>
      </c>
      <c r="T42" s="141">
        <f t="shared" ref="T42" si="5">(P42*0.1)/0.9</f>
        <v>6052.2111111111117</v>
      </c>
      <c r="U42" s="144" t="s">
        <v>60</v>
      </c>
      <c r="V42" s="144" t="s">
        <v>112</v>
      </c>
      <c r="W42" s="144" t="s">
        <v>83</v>
      </c>
      <c r="X42" s="147">
        <v>45943</v>
      </c>
    </row>
    <row r="43" spans="3:25" ht="82.5" customHeight="1" x14ac:dyDescent="0.25">
      <c r="C43" s="151"/>
      <c r="D43" s="151"/>
      <c r="E43" s="145"/>
      <c r="F43" s="154"/>
      <c r="G43" s="154"/>
      <c r="H43" s="145"/>
      <c r="I43" s="157"/>
      <c r="J43" s="87" t="s">
        <v>92</v>
      </c>
      <c r="K43" s="87" t="s">
        <v>54</v>
      </c>
      <c r="L43" s="88" t="s">
        <v>47</v>
      </c>
      <c r="M43" s="89">
        <v>1</v>
      </c>
      <c r="N43" s="145"/>
      <c r="O43" s="145"/>
      <c r="P43" s="142"/>
      <c r="Q43" s="142"/>
      <c r="R43" s="142"/>
      <c r="S43" s="142"/>
      <c r="T43" s="142"/>
      <c r="U43" s="145"/>
      <c r="V43" s="145"/>
      <c r="W43" s="145"/>
      <c r="X43" s="148"/>
    </row>
    <row r="44" spans="3:25" ht="82.5" customHeight="1" x14ac:dyDescent="0.25">
      <c r="C44" s="152"/>
      <c r="D44" s="152"/>
      <c r="E44" s="146"/>
      <c r="F44" s="155"/>
      <c r="G44" s="155"/>
      <c r="H44" s="146"/>
      <c r="I44" s="158"/>
      <c r="J44" s="87" t="s">
        <v>74</v>
      </c>
      <c r="K44" s="87" t="s">
        <v>55</v>
      </c>
      <c r="L44" s="88" t="s">
        <v>57</v>
      </c>
      <c r="M44" s="88">
        <v>40</v>
      </c>
      <c r="N44" s="146"/>
      <c r="O44" s="146"/>
      <c r="P44" s="143"/>
      <c r="Q44" s="143"/>
      <c r="R44" s="143"/>
      <c r="S44" s="143"/>
      <c r="T44" s="143"/>
      <c r="U44" s="146"/>
      <c r="V44" s="146"/>
      <c r="W44" s="146"/>
      <c r="X44" s="149"/>
    </row>
    <row r="45" spans="3:25" ht="82.5" customHeight="1" x14ac:dyDescent="0.25">
      <c r="C45" s="129" t="s">
        <v>115</v>
      </c>
      <c r="D45" s="131" t="s">
        <v>58</v>
      </c>
      <c r="E45" s="133" t="s">
        <v>23</v>
      </c>
      <c r="F45" s="131" t="s">
        <v>24</v>
      </c>
      <c r="G45" s="135" t="s">
        <v>59</v>
      </c>
      <c r="H45" s="131" t="s">
        <v>30</v>
      </c>
      <c r="I45" s="131" t="s">
        <v>31</v>
      </c>
      <c r="J45" s="43" t="s">
        <v>45</v>
      </c>
      <c r="K45" s="43" t="s">
        <v>56</v>
      </c>
      <c r="L45" s="44" t="s">
        <v>47</v>
      </c>
      <c r="M45" s="83">
        <v>15</v>
      </c>
      <c r="N45" s="137" t="s">
        <v>32</v>
      </c>
      <c r="O45" s="139" t="s">
        <v>116</v>
      </c>
      <c r="P45" s="117">
        <f>R45+S45-0.01</f>
        <v>21703.29</v>
      </c>
      <c r="Q45" s="117"/>
      <c r="R45" s="117">
        <v>18447.8</v>
      </c>
      <c r="S45" s="117">
        <v>3255.5</v>
      </c>
      <c r="T45" s="117">
        <v>2411.48</v>
      </c>
      <c r="U45" s="120" t="s">
        <v>60</v>
      </c>
      <c r="V45" s="123" t="s">
        <v>117</v>
      </c>
      <c r="W45" s="123" t="s">
        <v>118</v>
      </c>
      <c r="X45" s="126">
        <v>46058</v>
      </c>
    </row>
    <row r="46" spans="3:25" ht="82.5" customHeight="1" x14ac:dyDescent="0.25">
      <c r="C46" s="130"/>
      <c r="D46" s="132"/>
      <c r="E46" s="134"/>
      <c r="F46" s="132"/>
      <c r="G46" s="136"/>
      <c r="H46" s="132"/>
      <c r="I46" s="132"/>
      <c r="J46" s="46" t="s">
        <v>92</v>
      </c>
      <c r="K46" s="46" t="s">
        <v>46</v>
      </c>
      <c r="L46" s="44" t="s">
        <v>47</v>
      </c>
      <c r="M46" s="47">
        <v>1</v>
      </c>
      <c r="N46" s="138"/>
      <c r="O46" s="140"/>
      <c r="P46" s="118"/>
      <c r="Q46" s="118"/>
      <c r="R46" s="118"/>
      <c r="S46" s="118"/>
      <c r="T46" s="118"/>
      <c r="U46" s="121"/>
      <c r="V46" s="124"/>
      <c r="W46" s="124"/>
      <c r="X46" s="127"/>
    </row>
    <row r="47" spans="3:25" ht="82.5" customHeight="1" x14ac:dyDescent="0.25">
      <c r="C47" s="130"/>
      <c r="D47" s="132"/>
      <c r="E47" s="134"/>
      <c r="F47" s="132"/>
      <c r="G47" s="136"/>
      <c r="H47" s="132"/>
      <c r="I47" s="132"/>
      <c r="J47" s="46" t="s">
        <v>74</v>
      </c>
      <c r="K47" s="46" t="s">
        <v>55</v>
      </c>
      <c r="L47" s="47" t="s">
        <v>57</v>
      </c>
      <c r="M47" s="47">
        <v>40</v>
      </c>
      <c r="N47" s="138"/>
      <c r="O47" s="140"/>
      <c r="P47" s="119"/>
      <c r="Q47" s="119"/>
      <c r="R47" s="119"/>
      <c r="S47" s="119"/>
      <c r="T47" s="119"/>
      <c r="U47" s="122"/>
      <c r="V47" s="125"/>
      <c r="W47" s="125"/>
      <c r="X47" s="128"/>
    </row>
    <row r="48" spans="3:25" ht="82.5" customHeight="1" x14ac:dyDescent="0.25">
      <c r="C48" s="177" t="s">
        <v>119</v>
      </c>
      <c r="D48" s="177" t="s">
        <v>70</v>
      </c>
      <c r="E48" s="120" t="s">
        <v>23</v>
      </c>
      <c r="F48" s="177" t="s">
        <v>24</v>
      </c>
      <c r="G48" s="177" t="s">
        <v>59</v>
      </c>
      <c r="H48" s="177" t="s">
        <v>30</v>
      </c>
      <c r="I48" s="202" t="s">
        <v>40</v>
      </c>
      <c r="J48" s="90" t="s">
        <v>45</v>
      </c>
      <c r="K48" s="90" t="s">
        <v>56</v>
      </c>
      <c r="L48" s="83" t="s">
        <v>47</v>
      </c>
      <c r="M48" s="83">
        <v>6</v>
      </c>
      <c r="N48" s="120" t="s">
        <v>32</v>
      </c>
      <c r="O48" s="120" t="s">
        <v>72</v>
      </c>
      <c r="P48" s="234">
        <v>54469.9</v>
      </c>
      <c r="Q48" s="234"/>
      <c r="R48" s="234">
        <f>P48*0.85</f>
        <v>46299.415000000001</v>
      </c>
      <c r="S48" s="234">
        <f>P48*0.15</f>
        <v>8170.4849999999997</v>
      </c>
      <c r="T48" s="234">
        <f t="shared" ref="T48" si="6">(P48*0.1)/0.9</f>
        <v>6052.2111111111117</v>
      </c>
      <c r="U48" s="120" t="s">
        <v>60</v>
      </c>
      <c r="V48" s="120" t="s">
        <v>120</v>
      </c>
      <c r="W48" s="120" t="s">
        <v>121</v>
      </c>
      <c r="X48" s="126">
        <v>46174</v>
      </c>
    </row>
    <row r="49" spans="3:24" ht="82.5" customHeight="1" x14ac:dyDescent="0.25">
      <c r="C49" s="178"/>
      <c r="D49" s="178"/>
      <c r="E49" s="121"/>
      <c r="F49" s="178"/>
      <c r="G49" s="178"/>
      <c r="H49" s="178"/>
      <c r="I49" s="203"/>
      <c r="J49" s="50" t="s">
        <v>92</v>
      </c>
      <c r="K49" s="50" t="s">
        <v>46</v>
      </c>
      <c r="L49" s="83" t="s">
        <v>47</v>
      </c>
      <c r="M49" s="91">
        <v>1</v>
      </c>
      <c r="N49" s="121"/>
      <c r="O49" s="121"/>
      <c r="P49" s="235"/>
      <c r="Q49" s="235"/>
      <c r="R49" s="235"/>
      <c r="S49" s="235"/>
      <c r="T49" s="235"/>
      <c r="U49" s="121"/>
      <c r="V49" s="121"/>
      <c r="W49" s="121"/>
      <c r="X49" s="127"/>
    </row>
    <row r="50" spans="3:24" ht="82.5" customHeight="1" x14ac:dyDescent="0.25">
      <c r="C50" s="179"/>
      <c r="D50" s="179"/>
      <c r="E50" s="122"/>
      <c r="F50" s="179"/>
      <c r="G50" s="179"/>
      <c r="H50" s="179"/>
      <c r="I50" s="204"/>
      <c r="J50" s="50" t="s">
        <v>74</v>
      </c>
      <c r="K50" s="50" t="s">
        <v>55</v>
      </c>
      <c r="L50" s="91" t="s">
        <v>57</v>
      </c>
      <c r="M50" s="91">
        <v>40</v>
      </c>
      <c r="N50" s="122"/>
      <c r="O50" s="122"/>
      <c r="P50" s="236"/>
      <c r="Q50" s="236"/>
      <c r="R50" s="236"/>
      <c r="S50" s="236"/>
      <c r="T50" s="236"/>
      <c r="U50" s="122"/>
      <c r="V50" s="122"/>
      <c r="W50" s="122"/>
      <c r="X50" s="128"/>
    </row>
    <row r="51" spans="3:24" ht="103.8" customHeight="1" x14ac:dyDescent="0.25">
      <c r="C51" s="105" t="s">
        <v>123</v>
      </c>
      <c r="D51" s="105" t="s">
        <v>124</v>
      </c>
      <c r="E51" s="108" t="s">
        <v>23</v>
      </c>
      <c r="F51" s="105" t="s">
        <v>24</v>
      </c>
      <c r="G51" s="105" t="s">
        <v>59</v>
      </c>
      <c r="H51" s="105" t="s">
        <v>125</v>
      </c>
      <c r="I51" s="105" t="s">
        <v>126</v>
      </c>
      <c r="J51" s="92" t="s">
        <v>127</v>
      </c>
      <c r="K51" s="92" t="s">
        <v>128</v>
      </c>
      <c r="L51" s="93" t="s">
        <v>47</v>
      </c>
      <c r="M51" s="94">
        <v>100</v>
      </c>
      <c r="N51" s="111" t="s">
        <v>32</v>
      </c>
      <c r="O51" s="111" t="s">
        <v>116</v>
      </c>
      <c r="P51" s="95">
        <f>SUM(R51+S51)</f>
        <v>95000</v>
      </c>
      <c r="Q51" s="95"/>
      <c r="R51" s="95">
        <v>95000</v>
      </c>
      <c r="S51" s="95">
        <v>0</v>
      </c>
      <c r="T51" s="95">
        <v>5000</v>
      </c>
      <c r="U51" s="98" t="s">
        <v>60</v>
      </c>
      <c r="V51" s="101" t="s">
        <v>84</v>
      </c>
      <c r="W51" s="101" t="s">
        <v>130</v>
      </c>
      <c r="X51" s="104">
        <v>46341</v>
      </c>
    </row>
    <row r="52" spans="3:24" ht="80.25" customHeight="1" x14ac:dyDescent="0.25">
      <c r="C52" s="106"/>
      <c r="D52" s="106"/>
      <c r="E52" s="109"/>
      <c r="F52" s="106"/>
      <c r="G52" s="106"/>
      <c r="H52" s="106"/>
      <c r="I52" s="106"/>
      <c r="J52" s="111" t="s">
        <v>131</v>
      </c>
      <c r="K52" s="111" t="s">
        <v>129</v>
      </c>
      <c r="L52" s="115" t="s">
        <v>57</v>
      </c>
      <c r="M52" s="115">
        <v>95</v>
      </c>
      <c r="N52" s="112"/>
      <c r="O52" s="112"/>
      <c r="P52" s="96"/>
      <c r="Q52" s="96"/>
      <c r="R52" s="96"/>
      <c r="S52" s="96"/>
      <c r="T52" s="96"/>
      <c r="U52" s="99"/>
      <c r="V52" s="102"/>
      <c r="W52" s="102"/>
      <c r="X52" s="99"/>
    </row>
    <row r="53" spans="3:24" ht="196.8" customHeight="1" x14ac:dyDescent="0.25">
      <c r="C53" s="107"/>
      <c r="D53" s="107"/>
      <c r="E53" s="110"/>
      <c r="F53" s="107"/>
      <c r="G53" s="107"/>
      <c r="H53" s="107"/>
      <c r="I53" s="107"/>
      <c r="J53" s="114"/>
      <c r="K53" s="113"/>
      <c r="L53" s="116"/>
      <c r="M53" s="114"/>
      <c r="N53" s="113"/>
      <c r="O53" s="113"/>
      <c r="P53" s="97"/>
      <c r="Q53" s="97"/>
      <c r="R53" s="97"/>
      <c r="S53" s="97"/>
      <c r="T53" s="97"/>
      <c r="U53" s="100"/>
      <c r="V53" s="103"/>
      <c r="W53" s="103"/>
      <c r="X53" s="100"/>
    </row>
    <row r="54" spans="3:24" s="68" customFormat="1" ht="27" customHeight="1" x14ac:dyDescent="0.3">
      <c r="D54" s="69"/>
      <c r="G54" s="70"/>
      <c r="H54" s="70"/>
      <c r="I54" s="71"/>
      <c r="J54" s="72"/>
      <c r="K54" s="73"/>
      <c r="L54" s="74"/>
      <c r="M54" s="74"/>
      <c r="N54" s="74"/>
      <c r="O54" s="74"/>
      <c r="P54" s="81">
        <f>SUM(P10:P53)-P13-P26-P42</f>
        <v>762265.94000000006</v>
      </c>
      <c r="Q54" s="81">
        <f t="shared" ref="Q54:T54" si="7">SUM(Q10:Q53)-Q13-Q26-Q42</f>
        <v>0</v>
      </c>
      <c r="R54" s="81">
        <f t="shared" si="7"/>
        <v>662176.05249999999</v>
      </c>
      <c r="S54" s="81">
        <f t="shared" si="7"/>
        <v>100089.89749999998</v>
      </c>
      <c r="T54" s="81">
        <f t="shared" si="7"/>
        <v>79140.663333333345</v>
      </c>
      <c r="U54" s="75"/>
      <c r="V54" s="75"/>
      <c r="W54" s="74"/>
      <c r="X54" s="76"/>
    </row>
    <row r="55" spans="3:24" ht="19.05" customHeight="1" x14ac:dyDescent="0.25">
      <c r="C55" s="21" t="s">
        <v>67</v>
      </c>
      <c r="E55" s="1"/>
      <c r="M55" s="19"/>
      <c r="N55" s="19"/>
    </row>
    <row r="56" spans="3:24" x14ac:dyDescent="0.25">
      <c r="C56" s="1" t="s">
        <v>68</v>
      </c>
      <c r="E56" s="1"/>
    </row>
    <row r="57" spans="3:24" x14ac:dyDescent="0.25">
      <c r="C57" s="233" t="s">
        <v>8</v>
      </c>
      <c r="D57" s="233"/>
      <c r="E57" s="233"/>
      <c r="F57" s="233"/>
      <c r="G57" s="233"/>
      <c r="H57" s="233"/>
      <c r="I57" s="233"/>
      <c r="J57" s="233"/>
      <c r="K57" s="233"/>
      <c r="L57" s="233"/>
      <c r="M57" s="233"/>
      <c r="N57" s="233"/>
      <c r="O57" s="233"/>
      <c r="P57" s="233"/>
      <c r="Q57" s="233"/>
      <c r="R57" s="233"/>
      <c r="S57" s="233"/>
      <c r="T57" s="233"/>
      <c r="U57" s="233"/>
      <c r="V57" s="233"/>
      <c r="W57" s="233"/>
      <c r="X57" s="233"/>
    </row>
  </sheetData>
  <autoFilter ref="C7:X38" xr:uid="{012A6C12-757E-42E5-B059-27489D6A48EC}">
    <filterColumn colId="7" showButton="0"/>
    <filterColumn colId="8" showButton="0"/>
    <filterColumn colId="9" showButton="0"/>
    <filterColumn colId="15" showButton="0"/>
  </autoFilter>
  <mergeCells count="278">
    <mergeCell ref="I48:I50"/>
    <mergeCell ref="H48:H50"/>
    <mergeCell ref="G48:G50"/>
    <mergeCell ref="F48:F50"/>
    <mergeCell ref="E48:E50"/>
    <mergeCell ref="D48:D50"/>
    <mergeCell ref="C48:C50"/>
    <mergeCell ref="U48:U50"/>
    <mergeCell ref="V48:V50"/>
    <mergeCell ref="W48:W50"/>
    <mergeCell ref="X48:X50"/>
    <mergeCell ref="N48:N50"/>
    <mergeCell ref="O48:O50"/>
    <mergeCell ref="P48:P50"/>
    <mergeCell ref="Q48:Q50"/>
    <mergeCell ref="R48:R50"/>
    <mergeCell ref="S48:S50"/>
    <mergeCell ref="T48:T50"/>
    <mergeCell ref="P39:P41"/>
    <mergeCell ref="Q39:Q41"/>
    <mergeCell ref="R39:R41"/>
    <mergeCell ref="S39:S41"/>
    <mergeCell ref="T39:T41"/>
    <mergeCell ref="U39:U41"/>
    <mergeCell ref="V39:V41"/>
    <mergeCell ref="W39:W41"/>
    <mergeCell ref="X39:X41"/>
    <mergeCell ref="C39:C41"/>
    <mergeCell ref="D39:D41"/>
    <mergeCell ref="E39:E41"/>
    <mergeCell ref="F39:F41"/>
    <mergeCell ref="G39:G41"/>
    <mergeCell ref="H39:H41"/>
    <mergeCell ref="I39:I41"/>
    <mergeCell ref="N39:N41"/>
    <mergeCell ref="O39:O41"/>
    <mergeCell ref="C57:X57"/>
    <mergeCell ref="N35:N38"/>
    <mergeCell ref="O35:O38"/>
    <mergeCell ref="P35:P38"/>
    <mergeCell ref="Q35:Q38"/>
    <mergeCell ref="R35:R38"/>
    <mergeCell ref="S35:S38"/>
    <mergeCell ref="X32:X34"/>
    <mergeCell ref="C35:C38"/>
    <mergeCell ref="D35:D38"/>
    <mergeCell ref="E35:E38"/>
    <mergeCell ref="F35:F38"/>
    <mergeCell ref="G35:G38"/>
    <mergeCell ref="H35:H38"/>
    <mergeCell ref="I35:I38"/>
    <mergeCell ref="P32:P34"/>
    <mergeCell ref="Q32:Q34"/>
    <mergeCell ref="R32:R34"/>
    <mergeCell ref="S32:S34"/>
    <mergeCell ref="T32:T34"/>
    <mergeCell ref="U32:U34"/>
    <mergeCell ref="T35:T38"/>
    <mergeCell ref="U35:U38"/>
    <mergeCell ref="V35:V38"/>
    <mergeCell ref="W35:W38"/>
    <mergeCell ref="X35:X38"/>
    <mergeCell ref="X29:X31"/>
    <mergeCell ref="C32:C34"/>
    <mergeCell ref="D32:D34"/>
    <mergeCell ref="E32:E34"/>
    <mergeCell ref="F32:F34"/>
    <mergeCell ref="G32:G34"/>
    <mergeCell ref="H32:H34"/>
    <mergeCell ref="I32:I34"/>
    <mergeCell ref="N32:N34"/>
    <mergeCell ref="O32:O34"/>
    <mergeCell ref="R29:R31"/>
    <mergeCell ref="S29:S31"/>
    <mergeCell ref="T29:T31"/>
    <mergeCell ref="U29:U31"/>
    <mergeCell ref="V29:V31"/>
    <mergeCell ref="W29:W31"/>
    <mergeCell ref="H29:H31"/>
    <mergeCell ref="I29:I31"/>
    <mergeCell ref="N29:N31"/>
    <mergeCell ref="O29:O31"/>
    <mergeCell ref="P29:P31"/>
    <mergeCell ref="Q29:Q31"/>
    <mergeCell ref="V32:V34"/>
    <mergeCell ref="W32:W34"/>
    <mergeCell ref="C29:C31"/>
    <mergeCell ref="D29:D31"/>
    <mergeCell ref="E29:E31"/>
    <mergeCell ref="F29:F31"/>
    <mergeCell ref="G29:G31"/>
    <mergeCell ref="N26:N28"/>
    <mergeCell ref="O26:O28"/>
    <mergeCell ref="P26:P28"/>
    <mergeCell ref="Q26:Q28"/>
    <mergeCell ref="X23:X25"/>
    <mergeCell ref="C26:C28"/>
    <mergeCell ref="D26:D28"/>
    <mergeCell ref="E26:E28"/>
    <mergeCell ref="F26:F28"/>
    <mergeCell ref="G26:G28"/>
    <mergeCell ref="H26:H28"/>
    <mergeCell ref="I26:I28"/>
    <mergeCell ref="P23:P25"/>
    <mergeCell ref="Q23:Q25"/>
    <mergeCell ref="R23:R25"/>
    <mergeCell ref="S23:S25"/>
    <mergeCell ref="T23:T25"/>
    <mergeCell ref="U23:U25"/>
    <mergeCell ref="T26:T28"/>
    <mergeCell ref="U26:U28"/>
    <mergeCell ref="V26:V28"/>
    <mergeCell ref="W26:W28"/>
    <mergeCell ref="X26:X28"/>
    <mergeCell ref="R26:R28"/>
    <mergeCell ref="S26:S28"/>
    <mergeCell ref="X19:X22"/>
    <mergeCell ref="C23:C25"/>
    <mergeCell ref="D23:D25"/>
    <mergeCell ref="E23:E25"/>
    <mergeCell ref="F23:F25"/>
    <mergeCell ref="G23:G25"/>
    <mergeCell ref="H23:H25"/>
    <mergeCell ref="I23:I25"/>
    <mergeCell ref="N23:N25"/>
    <mergeCell ref="O23:O25"/>
    <mergeCell ref="R19:R22"/>
    <mergeCell ref="S19:S22"/>
    <mergeCell ref="T19:T22"/>
    <mergeCell ref="U19:U22"/>
    <mergeCell ref="V19:V22"/>
    <mergeCell ref="W19:W22"/>
    <mergeCell ref="H19:H22"/>
    <mergeCell ref="I19:I22"/>
    <mergeCell ref="N19:N22"/>
    <mergeCell ref="O19:O22"/>
    <mergeCell ref="P19:P22"/>
    <mergeCell ref="Q19:Q22"/>
    <mergeCell ref="V23:V25"/>
    <mergeCell ref="W23:W25"/>
    <mergeCell ref="C19:C22"/>
    <mergeCell ref="D19:D22"/>
    <mergeCell ref="E19:E22"/>
    <mergeCell ref="F19:F22"/>
    <mergeCell ref="G19:G22"/>
    <mergeCell ref="N16:N18"/>
    <mergeCell ref="O16:O18"/>
    <mergeCell ref="P16:P18"/>
    <mergeCell ref="Q16:Q18"/>
    <mergeCell ref="X13:X15"/>
    <mergeCell ref="C16:C18"/>
    <mergeCell ref="D16:D18"/>
    <mergeCell ref="E16:E18"/>
    <mergeCell ref="F16:F18"/>
    <mergeCell ref="G16:G18"/>
    <mergeCell ref="H16:H18"/>
    <mergeCell ref="I16:I18"/>
    <mergeCell ref="P13:P15"/>
    <mergeCell ref="Q13:Q15"/>
    <mergeCell ref="R13:R15"/>
    <mergeCell ref="S13:S15"/>
    <mergeCell ref="T13:T15"/>
    <mergeCell ref="U13:U15"/>
    <mergeCell ref="T16:T18"/>
    <mergeCell ref="U16:U18"/>
    <mergeCell ref="V16:V18"/>
    <mergeCell ref="W16:W18"/>
    <mergeCell ref="X16:X18"/>
    <mergeCell ref="R16:R18"/>
    <mergeCell ref="S16:S18"/>
    <mergeCell ref="X10:X12"/>
    <mergeCell ref="C13:C15"/>
    <mergeCell ref="D13:D15"/>
    <mergeCell ref="E13:E15"/>
    <mergeCell ref="F13:F15"/>
    <mergeCell ref="G13:G15"/>
    <mergeCell ref="H13:H15"/>
    <mergeCell ref="I13:I15"/>
    <mergeCell ref="N13:N15"/>
    <mergeCell ref="O13:O15"/>
    <mergeCell ref="R10:R12"/>
    <mergeCell ref="S10:S12"/>
    <mergeCell ref="T10:T12"/>
    <mergeCell ref="U10:U12"/>
    <mergeCell ref="V10:V12"/>
    <mergeCell ref="W10:W12"/>
    <mergeCell ref="H10:H12"/>
    <mergeCell ref="I10:I12"/>
    <mergeCell ref="N10:N12"/>
    <mergeCell ref="O10:O12"/>
    <mergeCell ref="P10:P12"/>
    <mergeCell ref="Q10:Q12"/>
    <mergeCell ref="V13:V15"/>
    <mergeCell ref="W13:W15"/>
    <mergeCell ref="C10:C12"/>
    <mergeCell ref="D10:D12"/>
    <mergeCell ref="E10:E12"/>
    <mergeCell ref="F10:F12"/>
    <mergeCell ref="G10:G12"/>
    <mergeCell ref="J7:M7"/>
    <mergeCell ref="N7:N8"/>
    <mergeCell ref="O7:O8"/>
    <mergeCell ref="P7:P8"/>
    <mergeCell ref="V1:X1"/>
    <mergeCell ref="C3:W3"/>
    <mergeCell ref="C4:W4"/>
    <mergeCell ref="C7:C8"/>
    <mergeCell ref="D7:D8"/>
    <mergeCell ref="E7:E8"/>
    <mergeCell ref="F7:F8"/>
    <mergeCell ref="G7:G8"/>
    <mergeCell ref="H7:H8"/>
    <mergeCell ref="I7:I8"/>
    <mergeCell ref="T7:T8"/>
    <mergeCell ref="U7:U8"/>
    <mergeCell ref="V7:V8"/>
    <mergeCell ref="W7:W8"/>
    <mergeCell ref="X7:X8"/>
    <mergeCell ref="Q7:Q8"/>
    <mergeCell ref="R7:S7"/>
    <mergeCell ref="C42:C44"/>
    <mergeCell ref="D42:D44"/>
    <mergeCell ref="E42:E44"/>
    <mergeCell ref="F42:F44"/>
    <mergeCell ref="G42:G44"/>
    <mergeCell ref="H42:H44"/>
    <mergeCell ref="I42:I44"/>
    <mergeCell ref="N42:N44"/>
    <mergeCell ref="O42:O44"/>
    <mergeCell ref="P42:P44"/>
    <mergeCell ref="Q42:Q44"/>
    <mergeCell ref="R42:R44"/>
    <mergeCell ref="S42:S44"/>
    <mergeCell ref="T42:T44"/>
    <mergeCell ref="U42:U44"/>
    <mergeCell ref="V42:V44"/>
    <mergeCell ref="W42:W44"/>
    <mergeCell ref="X42:X44"/>
    <mergeCell ref="C45:C47"/>
    <mergeCell ref="D45:D47"/>
    <mergeCell ref="E45:E47"/>
    <mergeCell ref="F45:F47"/>
    <mergeCell ref="G45:G47"/>
    <mergeCell ref="H45:H47"/>
    <mergeCell ref="I45:I47"/>
    <mergeCell ref="N45:N47"/>
    <mergeCell ref="O45:O47"/>
    <mergeCell ref="P45:P47"/>
    <mergeCell ref="Q45:Q47"/>
    <mergeCell ref="R45:R47"/>
    <mergeCell ref="S45:S47"/>
    <mergeCell ref="T45:T47"/>
    <mergeCell ref="U45:U47"/>
    <mergeCell ref="V45:V47"/>
    <mergeCell ref="W45:W47"/>
    <mergeCell ref="X45:X47"/>
    <mergeCell ref="C51:C53"/>
    <mergeCell ref="D51:D53"/>
    <mergeCell ref="E51:E53"/>
    <mergeCell ref="F51:F53"/>
    <mergeCell ref="G51:G53"/>
    <mergeCell ref="H51:H53"/>
    <mergeCell ref="I51:I53"/>
    <mergeCell ref="N51:N53"/>
    <mergeCell ref="O51:O53"/>
    <mergeCell ref="J52:J53"/>
    <mergeCell ref="K52:K53"/>
    <mergeCell ref="L52:L53"/>
    <mergeCell ref="M52:M53"/>
    <mergeCell ref="P51:P53"/>
    <mergeCell ref="Q51:Q53"/>
    <mergeCell ref="R51:R53"/>
    <mergeCell ref="S51:S53"/>
    <mergeCell ref="T51:T53"/>
    <mergeCell ref="U51:U53"/>
    <mergeCell ref="V51:V53"/>
    <mergeCell ref="W51:W53"/>
    <mergeCell ref="X51:X53"/>
  </mergeCells>
  <pageMargins left="0.78740157480314965" right="0.19685039370078741" top="0.78740157480314965" bottom="0.78740157480314965" header="0" footer="0"/>
  <pageSetup paperSize="9"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8c900e1-2df0-46c6-b970-3f90db3a825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F0476BB96A7164B90D2960AA627C483" ma:contentTypeVersion="14" ma:contentTypeDescription="Create a new document." ma:contentTypeScope="" ma:versionID="a9f95ab85db7fb1738c92ae3b0d66791">
  <xsd:schema xmlns:xsd="http://www.w3.org/2001/XMLSchema" xmlns:xs="http://www.w3.org/2001/XMLSchema" xmlns:p="http://schemas.microsoft.com/office/2006/metadata/properties" xmlns:ns3="e8c900e1-2df0-46c6-b970-3f90db3a8254" xmlns:ns4="0d3e8ea5-ff24-4ee2-85fa-e470bd92ae95" targetNamespace="http://schemas.microsoft.com/office/2006/metadata/properties" ma:root="true" ma:fieldsID="c47ad04229b448391b2fe39b4691b4bf" ns3:_="" ns4:_="">
    <xsd:import namespace="e8c900e1-2df0-46c6-b970-3f90db3a8254"/>
    <xsd:import namespace="0d3e8ea5-ff24-4ee2-85fa-e470bd92ae95"/>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c900e1-2df0-46c6-b970-3f90db3a8254"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d3e8ea5-ff24-4ee2-85fa-e470bd92ae9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FBE658-125F-4506-BC1E-5D808949FD64}">
  <ds:schemaRefs>
    <ds:schemaRef ds:uri="http://schemas.microsoft.com/office/infopath/2007/PartnerControls"/>
    <ds:schemaRef ds:uri="http://www.w3.org/XML/1998/namespace"/>
    <ds:schemaRef ds:uri="http://purl.org/dc/dcmitype/"/>
    <ds:schemaRef ds:uri="http://schemas.microsoft.com/office/2006/metadata/properties"/>
    <ds:schemaRef ds:uri="e8c900e1-2df0-46c6-b970-3f90db3a8254"/>
    <ds:schemaRef ds:uri="http://purl.org/dc/elements/1.1/"/>
    <ds:schemaRef ds:uri="http://schemas.microsoft.com/office/2006/documentManagement/types"/>
    <ds:schemaRef ds:uri="http://schemas.openxmlformats.org/package/2006/metadata/core-properties"/>
    <ds:schemaRef ds:uri="0d3e8ea5-ff24-4ee2-85fa-e470bd92ae95"/>
    <ds:schemaRef ds:uri="http://purl.org/dc/terms/"/>
  </ds:schemaRefs>
</ds:datastoreItem>
</file>

<file path=customXml/itemProps2.xml><?xml version="1.0" encoding="utf-8"?>
<ds:datastoreItem xmlns:ds="http://schemas.openxmlformats.org/officeDocument/2006/customXml" ds:itemID="{72EE26F8-91F8-42C9-97E0-7BE04141DC11}">
  <ds:schemaRefs>
    <ds:schemaRef ds:uri="http://schemas.microsoft.com/sharepoint/v3/contenttype/forms"/>
  </ds:schemaRefs>
</ds:datastoreItem>
</file>

<file path=customXml/itemProps3.xml><?xml version="1.0" encoding="utf-8"?>
<ds:datastoreItem xmlns:ds="http://schemas.openxmlformats.org/officeDocument/2006/customXml" ds:itemID="{6EB5A6B0-82D8-4973-A40C-F21E2BF602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c900e1-2df0-46c6-b970-3f90db3a8254"/>
    <ds:schemaRef ds:uri="0d3e8ea5-ff24-4ee2-85fa-e470bd92ae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Veiksmų patikra (2)</vt:lpstr>
      <vt:lpstr>Teiktinas planas VRM </vt:lpstr>
      <vt:lpstr>'Teiktinas planas VRM '!Print_Area</vt:lpstr>
      <vt:lpstr>'Veiksmų patikra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Adomas Taraskevičius</cp:lastModifiedBy>
  <cp:lastPrinted>2024-01-09T13:46:18Z</cp:lastPrinted>
  <dcterms:created xsi:type="dcterms:W3CDTF">2022-12-16T11:51:22Z</dcterms:created>
  <dcterms:modified xsi:type="dcterms:W3CDTF">2026-10-19T14:10:59Z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0x010100BF0476BB96A7164B90D2960AA627C483</vt:lpwstr>
  </property>
</Properties>
</file>